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35" windowWidth="19440" windowHeight="7935" activeTab="2"/>
  </bookViews>
  <sheets>
    <sheet name="Додаток 1" sheetId="7" r:id="rId1"/>
    <sheet name="Додаток 2" sheetId="8" r:id="rId2"/>
    <sheet name="Додаток 3" sheetId="6" r:id="rId3"/>
  </sheets>
  <definedNames>
    <definedName name="_xlnm.Print_Titles" localSheetId="1">'Додаток 2'!$4:$6</definedName>
    <definedName name="_xlnm.Print_Titles" localSheetId="2">'Додаток 3'!$6:$7</definedName>
    <definedName name="_xlnm.Print_Area" localSheetId="0">'Додаток 1'!$A$1:$G$12</definedName>
    <definedName name="_xlnm.Print_Area" localSheetId="1">'Додаток 2'!$A$1:$L$30</definedName>
    <definedName name="_xlnm.Print_Area" localSheetId="2">'Додаток 3'!$A$1:$G$64</definedName>
  </definedNames>
  <calcPr calcId="145621"/>
</workbook>
</file>

<file path=xl/calcChain.xml><?xml version="1.0" encoding="utf-8"?>
<calcChain xmlns="http://schemas.openxmlformats.org/spreadsheetml/2006/main">
  <c r="E26" i="6" l="1"/>
  <c r="D27" i="6"/>
  <c r="C28" i="6"/>
  <c r="D28" i="6"/>
  <c r="E28" i="6"/>
  <c r="F28" i="6"/>
  <c r="G28" i="6"/>
  <c r="C29" i="6"/>
  <c r="D29" i="6"/>
  <c r="E29" i="6"/>
  <c r="F29" i="6"/>
  <c r="G29" i="6"/>
  <c r="H14" i="8" l="1"/>
  <c r="D36" i="6"/>
  <c r="G27" i="8"/>
  <c r="H27" i="8"/>
  <c r="I27" i="8"/>
  <c r="J27" i="8"/>
  <c r="K27" i="8"/>
  <c r="G26" i="8"/>
  <c r="H26" i="8"/>
  <c r="I26" i="8"/>
  <c r="J26" i="8"/>
  <c r="K26" i="8"/>
  <c r="F26" i="8"/>
  <c r="G10" i="8"/>
  <c r="H10" i="8"/>
  <c r="I10" i="8"/>
  <c r="J10" i="8"/>
  <c r="K10" i="8"/>
  <c r="F14" i="8"/>
  <c r="F27" i="8" l="1"/>
  <c r="F10" i="8"/>
  <c r="F13" i="8"/>
  <c r="F15" i="8"/>
  <c r="C21" i="6" l="1"/>
  <c r="C38" i="6" l="1"/>
  <c r="G38" i="6" l="1"/>
  <c r="F38" i="6"/>
  <c r="E38" i="6"/>
  <c r="D38" i="6"/>
  <c r="D35" i="6"/>
  <c r="E34" i="6"/>
  <c r="C51" i="6" l="1"/>
  <c r="C59" i="6" s="1"/>
  <c r="D51" i="6" l="1"/>
  <c r="E51" i="6" s="1"/>
  <c r="F51" i="6" s="1"/>
  <c r="G51" i="6" s="1"/>
  <c r="F16" i="8" l="1"/>
  <c r="H16" i="8"/>
  <c r="I16" i="8"/>
  <c r="J16" i="8"/>
  <c r="K16" i="8"/>
  <c r="G16" i="8"/>
  <c r="F18" i="8"/>
  <c r="G47" i="6" l="1"/>
  <c r="C10" i="6" l="1"/>
  <c r="F20" i="8"/>
  <c r="F45" i="6" l="1"/>
  <c r="G45" i="6"/>
  <c r="C22" i="6" l="1"/>
  <c r="C19" i="6" l="1"/>
  <c r="G19" i="6"/>
  <c r="E19" i="6"/>
  <c r="D21" i="6" l="1"/>
  <c r="C23" i="6"/>
  <c r="G23" i="6" l="1"/>
  <c r="F23" i="6"/>
  <c r="E23" i="6"/>
  <c r="D23" i="6"/>
  <c r="G22" i="6"/>
  <c r="F22" i="6"/>
  <c r="E22" i="6"/>
  <c r="D22" i="6"/>
  <c r="G21" i="6"/>
  <c r="F21" i="6"/>
  <c r="E21" i="6"/>
  <c r="D19" i="6"/>
  <c r="F19" i="6"/>
  <c r="D18" i="6"/>
  <c r="E18" i="6"/>
  <c r="F18" i="6"/>
  <c r="G18" i="6"/>
  <c r="G22" i="8" l="1"/>
  <c r="H22" i="8"/>
  <c r="I22" i="8"/>
  <c r="J22" i="8"/>
  <c r="K22" i="8"/>
  <c r="G7" i="8"/>
  <c r="H7" i="8"/>
  <c r="I7" i="8"/>
  <c r="J7" i="8"/>
  <c r="K7" i="8"/>
  <c r="G59" i="6"/>
  <c r="F59" i="6"/>
  <c r="E59" i="6"/>
  <c r="D59" i="6"/>
  <c r="F23" i="8" l="1"/>
  <c r="F22" i="8" s="1"/>
  <c r="D56" i="6" l="1"/>
  <c r="D55" i="6"/>
  <c r="C57" i="6"/>
  <c r="C56" i="6"/>
  <c r="C55" i="6"/>
  <c r="C18" i="6"/>
  <c r="E10" i="6"/>
  <c r="F12" i="8"/>
  <c r="F11" i="8"/>
  <c r="F9" i="8"/>
  <c r="F21" i="8"/>
  <c r="F17" i="8"/>
  <c r="F19" i="8"/>
  <c r="E11" i="7"/>
  <c r="D11" i="7"/>
  <c r="C11" i="7"/>
  <c r="E10" i="7"/>
  <c r="C10" i="7"/>
  <c r="F8" i="8"/>
  <c r="F11" i="7"/>
  <c r="F47" i="6"/>
  <c r="E56" i="6"/>
  <c r="F56" i="6"/>
  <c r="G56" i="6"/>
  <c r="F55" i="6"/>
  <c r="G55" i="6"/>
  <c r="E55" i="6"/>
  <c r="E57" i="6" l="1"/>
  <c r="F10" i="7"/>
  <c r="D10" i="7"/>
  <c r="G10" i="6"/>
  <c r="C9" i="7"/>
  <c r="B11" i="7"/>
  <c r="G11" i="7" s="1"/>
  <c r="F10" i="6"/>
  <c r="D10" i="6"/>
  <c r="F7" i="8"/>
  <c r="B10" i="7"/>
  <c r="G10" i="7" s="1"/>
  <c r="J24" i="8"/>
  <c r="H24" i="8"/>
  <c r="F9" i="7"/>
  <c r="D9" i="7"/>
  <c r="I24" i="8"/>
  <c r="K24" i="8"/>
  <c r="G24" i="8"/>
  <c r="D57" i="6" l="1"/>
  <c r="F57" i="6"/>
  <c r="B9" i="7"/>
  <c r="G57" i="6"/>
  <c r="E9" i="7"/>
  <c r="F24" i="8"/>
  <c r="G9" i="7" l="1"/>
</calcChain>
</file>

<file path=xl/sharedStrings.xml><?xml version="1.0" encoding="utf-8"?>
<sst xmlns="http://schemas.openxmlformats.org/spreadsheetml/2006/main" count="187" uniqueCount="119">
  <si>
    <t>Обсяг коштів, які планується залучити на виконання Програми</t>
  </si>
  <si>
    <t>Етапи виконання Програми</t>
  </si>
  <si>
    <t>І етап</t>
  </si>
  <si>
    <t>ІІ етап</t>
  </si>
  <si>
    <t>Усього витрат на виконання Програми</t>
  </si>
  <si>
    <t>Обсяг ресурсів всього, у тому числі:</t>
  </si>
  <si>
    <t>- обласний бюджет</t>
  </si>
  <si>
    <t>№ з/п</t>
  </si>
  <si>
    <t>Назва напрямку діяльності (пріоритетні завдання)</t>
  </si>
  <si>
    <t>Перелік заходів Програми</t>
  </si>
  <si>
    <t>Строк виконання заходу</t>
  </si>
  <si>
    <t>Виконавці</t>
  </si>
  <si>
    <t>Джерела фінансування</t>
  </si>
  <si>
    <t>Обласний бюджет</t>
  </si>
  <si>
    <t>тис. грн</t>
  </si>
  <si>
    <t>Кошти  небюджетних джерел</t>
  </si>
  <si>
    <t>тис. грн.</t>
  </si>
  <si>
    <t>кв.м</t>
  </si>
  <si>
    <t xml:space="preserve">Середньомісячна чисельність працівників зоопарку </t>
  </si>
  <si>
    <t>осіб</t>
  </si>
  <si>
    <t>Показники продукту:</t>
  </si>
  <si>
    <t>Кількість відвідувачів - усього</t>
  </si>
  <si>
    <t xml:space="preserve">з них : діти </t>
  </si>
  <si>
    <t>Кількість  особин</t>
  </si>
  <si>
    <t>одиниць</t>
  </si>
  <si>
    <t>тис.грн.</t>
  </si>
  <si>
    <t>шт.</t>
  </si>
  <si>
    <t>Показники ефективності:</t>
  </si>
  <si>
    <t>Середньомісячна кількість відвідувачів</t>
  </si>
  <si>
    <t>Середня ціна одного квитка</t>
  </si>
  <si>
    <t>грн.</t>
  </si>
  <si>
    <t>Кількість особин тварин на 1 штатну одиницю</t>
  </si>
  <si>
    <t>од.</t>
  </si>
  <si>
    <t>Середні  витрати з обласного бюджету  на одну особину тварин</t>
  </si>
  <si>
    <t>Показники якості:</t>
  </si>
  <si>
    <t>%</t>
  </si>
  <si>
    <t>Фінансова підтримка з обласного бюджету на розвиток зоопарку</t>
  </si>
  <si>
    <t>Одиниця виміру</t>
  </si>
  <si>
    <t xml:space="preserve">Плановий обсяг  власних надходжень </t>
  </si>
  <si>
    <t>Кількість реалізованих квитків</t>
  </si>
  <si>
    <t>Орієнтовні обсяги фінансування (тис. грн), у тому числі по роках :</t>
  </si>
  <si>
    <t>Загальний обсяг</t>
  </si>
  <si>
    <t>2.1.</t>
  </si>
  <si>
    <t>2.2.</t>
  </si>
  <si>
    <t>3.Оновлення матеріально-технічної бази основних фондів довгострокового користування</t>
  </si>
  <si>
    <t>1.1.</t>
  </si>
  <si>
    <t>Очікуваний результат (результативні показники наведені у окремому додатку №3 до програми)</t>
  </si>
  <si>
    <t>3.1.</t>
  </si>
  <si>
    <t>Придбання тварин</t>
  </si>
  <si>
    <t>4. Впровадження системного підходу до формування та розвитку зоологічної колекції</t>
  </si>
  <si>
    <t>Розвиток колекції, підвищення її експозиційності</t>
  </si>
  <si>
    <t>4.1.</t>
  </si>
  <si>
    <t>Всього</t>
  </si>
  <si>
    <t xml:space="preserve"> обласний бюджет</t>
  </si>
  <si>
    <t>Кошти небюджетних джерел</t>
  </si>
  <si>
    <t>Завдання 3.Оновлення матеріально-технічної бази основних фондів довгострокового користування</t>
  </si>
  <si>
    <t>Завдання 4. Впровадження системного підходу до формування та розвитку зоологічної колекції</t>
  </si>
  <si>
    <t>,</t>
  </si>
  <si>
    <t>Загальна кількість об"єктів рухомого складу зоопарку</t>
  </si>
  <si>
    <t>Кількість транспортних засобів , які потребують оновлення</t>
  </si>
  <si>
    <t xml:space="preserve">Співвідношення придбаної техніки до техніки, яка фізично зношена та потребувала оновлення </t>
  </si>
  <si>
    <t>Кількість придбаної техніки рухомого складу</t>
  </si>
  <si>
    <t>Відсоток оновленої техніки рухомого складу до загальної кількості транспортих засобів зоопарку</t>
  </si>
  <si>
    <t>Експозиційна площа зоопарку</t>
  </si>
  <si>
    <t>Завдання 1.  Забезпечення належного функціонування закладу</t>
  </si>
  <si>
    <t>1. Забезпечення належного функціонування закладу</t>
  </si>
  <si>
    <t xml:space="preserve"> Поточне утримання закладу</t>
  </si>
  <si>
    <t>Забезпечення своєчасної   виплати заробітної плати працівникам, повноцінного  раціону харчування  тварин, оплати послуг за  спожиті енергоносії та інших послуг, покращення матеріально-технічної бази. Крім того, позиціонування зоопарку як унікальної культурно-просвітницької установи та туристичного об'єкта через вдосконалену Web сторінку в мережі Іnternet та збільшення кількості проведених інформаційно-просвітницьких заходів . Збільшення кількості відвідувачів.</t>
  </si>
  <si>
    <t>Оновлення та зміцнення рухомого складу закладу дасть можливість полегшити працю працівникам зоопарку під час заготівлі кормів власними силами.</t>
  </si>
  <si>
    <t>3.2</t>
  </si>
  <si>
    <t>3.3</t>
  </si>
  <si>
    <t>Забезпечення тривалого зберігання свіжості  продуктів для корму тваринам</t>
  </si>
  <si>
    <t>Придбання альтанок</t>
  </si>
  <si>
    <t xml:space="preserve"> Менський зоологічний парк загальнодержавного значення</t>
  </si>
  <si>
    <t>Департамент культури і туризму, національностей та релігій  облдержадміністрації, Менський зоологічний парк загальнодержавного значення</t>
  </si>
  <si>
    <t>Менський зоологічний парк загальнодержавного значення</t>
  </si>
  <si>
    <t>м.кв.</t>
  </si>
  <si>
    <t xml:space="preserve">Придбання оргтехніки </t>
  </si>
  <si>
    <t xml:space="preserve"> в тому числі:</t>
  </si>
  <si>
    <t xml:space="preserve">Середня кількість експозиційної площі на 1 тварину </t>
  </si>
  <si>
    <t xml:space="preserve">Додаток 2
до проєкту Програми оновлення та розвитку Менського зоологічного парку загальнодержавного значення на 2026-2030 роки </t>
  </si>
  <si>
    <t>Напрямки діяльності та заходи Програми оновлення та розвитку Менського зоологічного парку загальнодержавного значення на 2026-2030 роки</t>
  </si>
  <si>
    <t>2026-2030 роки</t>
  </si>
  <si>
    <t>Ресурсне забезпечення Програми оновлення та розвитку Менського зоологічного парку загальнодержавного значення на 2026-2030 роки</t>
  </si>
  <si>
    <t xml:space="preserve">Додаток 3
до проєкту Програми оновлення та розвитку Менського зоологічного парку загальнодержавного значення на 2026-2030 роки </t>
  </si>
  <si>
    <t>Результативні показники виконання напрямків діяльності та заходів з виконання Програми оновлення та розвитку Менського зоологічного парку загальнодержавного значення на 2026-2030 роки</t>
  </si>
  <si>
    <t>із загального обсягу доходів - доходи від реалізації квитків</t>
  </si>
  <si>
    <t>Динаміка збільшення кількості заходів у плановому періоді відповідно до фактичного показника попереднього періоду</t>
  </si>
  <si>
    <t>Динаміка збільшення обсягу доходів  у плановому періоді відповідно до  фактичного показника попереднього періоду</t>
  </si>
  <si>
    <t>Динаміка збільшення чисельності відвідувачів у плановому періоді відповідно до  фактичного показника попереднього періоду</t>
  </si>
  <si>
    <t>Динаміка збільшення кількості особин тварин  у плановому періоді відповідно до  фактичного показника попереднього періоду</t>
  </si>
  <si>
    <t>Кількість  проведених заходів (екскурсії,лекції, масові та інші заходи)</t>
  </si>
  <si>
    <t>Придбання вантажних  автомобілів</t>
  </si>
  <si>
    <t>Придбання морозильного обладнання</t>
  </si>
  <si>
    <t>Павло ВЕСЕЛОВ</t>
  </si>
  <si>
    <t xml:space="preserve">                                                         Додаток 1
до проєкту Програми оновлення та розвитку Менського зоологічного парку загальнодержавного значення на 2026-2030 роки </t>
  </si>
  <si>
    <t>2. Створення сучасної рекреаційної інфраструктури</t>
  </si>
  <si>
    <t>Кількість придбаних альтанок</t>
  </si>
  <si>
    <t>Середні витрати на придбання 1  альтанки</t>
  </si>
  <si>
    <t>Витрати коштів від власної діяльності  на придбання альтанок</t>
  </si>
  <si>
    <t>Витрати коштів від власної діяльності  на придбання дитячого майданчику</t>
  </si>
  <si>
    <t>Середні витрати на придбання 1 дитячого ігрового майданчику</t>
  </si>
  <si>
    <t>Кількість придбаних  дитячих ігрових майданчиків</t>
  </si>
  <si>
    <t>Придбання ігрового  дитячого  майданчику</t>
  </si>
  <si>
    <t>Динаміка збільшення кількості дітей  які відвідали  ігровий майданчик  у плановому періоді відповідно до  фактичного показника попереднього періоду</t>
  </si>
  <si>
    <t>Модернізація матеріально-технічної бази  сучасним  комп’ютерним  обладнанням, що буде відповідати новітнім вимогам до організації безперебійної роботи зоопарку.</t>
  </si>
  <si>
    <t>2.3.</t>
  </si>
  <si>
    <t>Придбання лавок садово-паркових</t>
  </si>
  <si>
    <t>2.4.</t>
  </si>
  <si>
    <t>кошти небюджетних джерел</t>
  </si>
  <si>
    <t xml:space="preserve">- кошти небюджетних джерел </t>
  </si>
  <si>
    <t>Придбання карт-схем, табличок-вивісок, інформаційно-пізнавальних табличок про тварин,інформативних стендів з переліком обов'язкових правил та забороняючих знаків  у  зоопарку.Оформлення фотозони з фігур тварин.</t>
  </si>
  <si>
    <t>Витрати коштів обласного бюджету та від власної діяльності на придбання карт-схем, табличок-вивісок, інформаційно-пізнавальних табличок про тварин,інформативних стендів з переліком обов'язкових правил та забороняючих знаків  у  зоопарку.Оформлення фотозони з фігур тварин.</t>
  </si>
  <si>
    <t>Витрати коштів обласного бюджету  на придбання лавок садово-паркових</t>
  </si>
  <si>
    <t>Кількість придбаних лавок садово-паркових</t>
  </si>
  <si>
    <t>Середні витрати на придбання 1  лавки садово-паркової</t>
  </si>
  <si>
    <t>Покращення навігації (з урахуванням потреб маломобільних груп населення- шрифт Брайля) у зоопарку та створення комфортних умов для  відпочинку дітей та дорослих  на лоні живої природи  у рамках відзначення ювілею зоопарку (50 років)</t>
  </si>
  <si>
    <t xml:space="preserve">В.о. директора  Департаменту культури і туризму, національностей та релігій Чернігівської обласної державної адміністрації </t>
  </si>
  <si>
    <t xml:space="preserve">В.о директора  Департаменту культури і туризму, національностей та релігій Чернігівської обласної державної адміністрації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</si>
</sst>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00"/>
    <numFmt numFmtId="167" formatCode="#,##0.0"/>
  </numFmts>
  <fonts count="3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i/>
      <sz val="14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9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sz val="1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6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28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3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sz val="11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Calibri"/>
      <family val="2"/>
      <charset val="204"/>
    </font>
    <font>
      <sz val="8"/>
      <color theme="0"/>
      <name val="Calibri"/>
      <family val="2"/>
      <charset val="204"/>
    </font>
    <font>
      <sz val="8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9"/>
      <color rgb="FFFF0000"/>
      <name val="Times New Roman"/>
      <family val="1"/>
      <charset val="204"/>
    </font>
    <font>
      <sz val="20"/>
      <name val="Calibri"/>
      <family val="2"/>
      <charset val="204"/>
    </font>
    <font>
      <sz val="20"/>
      <name val="Calibri"/>
      <family val="2"/>
      <charset val="204"/>
      <scheme val="minor"/>
    </font>
    <font>
      <sz val="14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5" fontId="4" fillId="0" borderId="0" xfId="0" applyNumberFormat="1" applyFont="1"/>
    <xf numFmtId="0" fontId="1" fillId="0" borderId="0" xfId="0" applyFont="1" applyAlignment="1"/>
    <xf numFmtId="0" fontId="7" fillId="0" borderId="0" xfId="0" applyFont="1"/>
    <xf numFmtId="165" fontId="7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distributed" wrapText="1"/>
    </xf>
    <xf numFmtId="0" fontId="5" fillId="2" borderId="1" xfId="0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65" fontId="10" fillId="0" borderId="0" xfId="0" applyNumberFormat="1" applyFont="1" applyAlignment="1">
      <alignment vertical="center" wrapText="1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8" fillId="2" borderId="1" xfId="0" applyFont="1" applyFill="1" applyBorder="1"/>
    <xf numFmtId="165" fontId="12" fillId="0" borderId="0" xfId="0" applyNumberFormat="1" applyFont="1"/>
    <xf numFmtId="0" fontId="8" fillId="0" borderId="0" xfId="0" applyFont="1"/>
    <xf numFmtId="1" fontId="5" fillId="2" borderId="2" xfId="0" applyNumberFormat="1" applyFont="1" applyFill="1" applyBorder="1" applyAlignment="1">
      <alignment horizontal="center" vertical="center"/>
    </xf>
    <xf numFmtId="165" fontId="12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/>
    <xf numFmtId="0" fontId="13" fillId="2" borderId="0" xfId="0" applyFont="1" applyFill="1"/>
    <xf numFmtId="0" fontId="14" fillId="2" borderId="0" xfId="0" applyFont="1" applyFill="1"/>
    <xf numFmtId="0" fontId="8" fillId="2" borderId="0" xfId="0" applyFont="1" applyFill="1"/>
    <xf numFmtId="0" fontId="19" fillId="0" borderId="0" xfId="0" applyFont="1"/>
    <xf numFmtId="0" fontId="13" fillId="0" borderId="0" xfId="0" applyFont="1" applyAlignment="1"/>
    <xf numFmtId="0" fontId="21" fillId="0" borderId="0" xfId="0" applyFont="1"/>
    <xf numFmtId="0" fontId="14" fillId="0" borderId="0" xfId="0" applyFont="1" applyAlignment="1"/>
    <xf numFmtId="0" fontId="14" fillId="0" borderId="0" xfId="0" applyFont="1" applyAlignment="1">
      <alignment wrapText="1"/>
    </xf>
    <xf numFmtId="0" fontId="22" fillId="0" borderId="0" xfId="0" applyFon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/>
    <xf numFmtId="0" fontId="25" fillId="0" borderId="0" xfId="0" applyFont="1"/>
    <xf numFmtId="0" fontId="26" fillId="0" borderId="0" xfId="0" applyFont="1"/>
    <xf numFmtId="166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3" borderId="0" xfId="0" applyFont="1" applyFill="1" applyAlignment="1"/>
    <xf numFmtId="0" fontId="13" fillId="3" borderId="0" xfId="0" applyFont="1" applyFill="1"/>
    <xf numFmtId="0" fontId="14" fillId="3" borderId="0" xfId="0" applyFont="1" applyFill="1"/>
    <xf numFmtId="0" fontId="8" fillId="3" borderId="0" xfId="0" applyFont="1" applyFill="1"/>
    <xf numFmtId="167" fontId="23" fillId="0" borderId="1" xfId="0" applyNumberFormat="1" applyFont="1" applyBorder="1" applyAlignment="1">
      <alignment horizontal="center" vertical="center"/>
    </xf>
    <xf numFmtId="167" fontId="23" fillId="3" borderId="1" xfId="0" applyNumberFormat="1" applyFont="1" applyFill="1" applyBorder="1" applyAlignment="1">
      <alignment horizontal="center" vertical="center"/>
    </xf>
    <xf numFmtId="167" fontId="23" fillId="2" borderId="1" xfId="0" applyNumberFormat="1" applyFont="1" applyFill="1" applyBorder="1" applyAlignment="1">
      <alignment horizontal="center" vertical="center"/>
    </xf>
    <xf numFmtId="167" fontId="23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49" fontId="23" fillId="5" borderId="1" xfId="0" applyNumberFormat="1" applyFont="1" applyFill="1" applyBorder="1" applyAlignment="1">
      <alignment horizontal="center" vertical="top" wrapText="1"/>
    </xf>
    <xf numFmtId="167" fontId="23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9" fillId="0" borderId="0" xfId="0" applyFont="1"/>
    <xf numFmtId="0" fontId="29" fillId="3" borderId="0" xfId="0" applyFont="1" applyFill="1"/>
    <xf numFmtId="0" fontId="29" fillId="2" borderId="0" xfId="0" applyFont="1" applyFill="1"/>
    <xf numFmtId="167" fontId="15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12" fillId="0" borderId="1" xfId="0" applyNumberFormat="1" applyFont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165" fontId="23" fillId="0" borderId="1" xfId="0" applyNumberFormat="1" applyFont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 wrapText="1"/>
    </xf>
    <xf numFmtId="167" fontId="23" fillId="3" borderId="1" xfId="0" applyNumberFormat="1" applyFont="1" applyFill="1" applyBorder="1" applyAlignment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/>
    <xf numFmtId="165" fontId="30" fillId="0" borderId="0" xfId="0" applyNumberFormat="1" applyFont="1"/>
    <xf numFmtId="0" fontId="31" fillId="0" borderId="0" xfId="0" applyFont="1"/>
    <xf numFmtId="166" fontId="30" fillId="0" borderId="0" xfId="0" applyNumberFormat="1" applyFont="1"/>
    <xf numFmtId="166" fontId="31" fillId="0" borderId="0" xfId="0" applyNumberFormat="1" applyFont="1"/>
    <xf numFmtId="0" fontId="32" fillId="0" borderId="0" xfId="0" applyFont="1"/>
    <xf numFmtId="0" fontId="33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" fontId="23" fillId="0" borderId="1" xfId="0" applyNumberFormat="1" applyFont="1" applyBorder="1" applyAlignment="1">
      <alignment horizontal="center" vertical="center"/>
    </xf>
    <xf numFmtId="0" fontId="34" fillId="0" borderId="0" xfId="0" applyFont="1"/>
    <xf numFmtId="166" fontId="34" fillId="0" borderId="0" xfId="0" applyNumberFormat="1" applyFont="1"/>
    <xf numFmtId="166" fontId="34" fillId="3" borderId="0" xfId="0" applyNumberFormat="1" applyFont="1" applyFill="1"/>
    <xf numFmtId="167" fontId="34" fillId="0" borderId="0" xfId="0" applyNumberFormat="1" applyFont="1"/>
    <xf numFmtId="0" fontId="35" fillId="0" borderId="0" xfId="0" applyFont="1"/>
    <xf numFmtId="166" fontId="34" fillId="0" borderId="0" xfId="0" quotePrefix="1" applyNumberFormat="1" applyFont="1"/>
    <xf numFmtId="165" fontId="13" fillId="0" borderId="0" xfId="0" applyNumberFormat="1" applyFont="1"/>
    <xf numFmtId="165" fontId="36" fillId="2" borderId="0" xfId="0" applyNumberFormat="1" applyFont="1" applyFill="1"/>
    <xf numFmtId="165" fontId="36" fillId="0" borderId="0" xfId="0" applyNumberFormat="1" applyFont="1"/>
    <xf numFmtId="0" fontId="34" fillId="3" borderId="0" xfId="0" applyFont="1" applyFill="1"/>
    <xf numFmtId="0" fontId="34" fillId="2" borderId="0" xfId="0" applyFont="1" applyFill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165" fontId="23" fillId="0" borderId="6" xfId="0" applyNumberFormat="1" applyFont="1" applyBorder="1" applyAlignment="1">
      <alignment horizontal="center" vertical="center" wrapText="1"/>
    </xf>
    <xf numFmtId="165" fontId="23" fillId="0" borderId="7" xfId="0" applyNumberFormat="1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5" fontId="23" fillId="0" borderId="2" xfId="0" applyNumberFormat="1" applyFont="1" applyBorder="1" applyAlignment="1">
      <alignment horizontal="center" vertical="center" wrapText="1"/>
    </xf>
    <xf numFmtId="16" fontId="23" fillId="0" borderId="6" xfId="0" applyNumberFormat="1" applyFont="1" applyBorder="1" applyAlignment="1">
      <alignment horizontal="center" vertical="center"/>
    </xf>
    <xf numFmtId="16" fontId="23" fillId="0" borderId="7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distributed" wrapText="1"/>
    </xf>
    <xf numFmtId="0" fontId="12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center"/>
    </xf>
    <xf numFmtId="0" fontId="12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BreakPreview" zoomScale="120" zoomScaleNormal="100" zoomScaleSheetLayoutView="120" workbookViewId="0">
      <selection activeCell="B13" sqref="B13"/>
    </sheetView>
  </sheetViews>
  <sheetFormatPr defaultRowHeight="15" x14ac:dyDescent="0.25"/>
  <cols>
    <col min="1" max="1" width="49.140625" customWidth="1"/>
    <col min="2" max="2" width="13.140625" customWidth="1"/>
    <col min="3" max="3" width="13.42578125" customWidth="1"/>
    <col min="4" max="4" width="13.28515625" customWidth="1"/>
    <col min="5" max="5" width="15" customWidth="1"/>
    <col min="6" max="6" width="14.42578125" customWidth="1"/>
    <col min="7" max="7" width="14.140625" customWidth="1"/>
  </cols>
  <sheetData>
    <row r="1" spans="1:9" ht="4.5" customHeight="1" x14ac:dyDescent="0.25">
      <c r="A1" s="23"/>
      <c r="B1" s="23"/>
      <c r="C1" s="23"/>
      <c r="D1" s="23"/>
      <c r="E1" s="113" t="s">
        <v>95</v>
      </c>
      <c r="F1" s="113"/>
      <c r="G1" s="113"/>
    </row>
    <row r="2" spans="1:9" ht="5.25" customHeight="1" x14ac:dyDescent="0.25">
      <c r="B2" s="5"/>
      <c r="C2" s="5"/>
      <c r="E2" s="113"/>
      <c r="F2" s="113"/>
      <c r="G2" s="113"/>
      <c r="H2" s="5"/>
      <c r="I2" s="5"/>
    </row>
    <row r="3" spans="1:9" ht="102.75" customHeight="1" x14ac:dyDescent="0.25">
      <c r="A3" s="1"/>
      <c r="B3" s="1"/>
      <c r="C3" s="1"/>
      <c r="E3" s="113"/>
      <c r="F3" s="113"/>
      <c r="G3" s="113"/>
      <c r="H3" s="13"/>
      <c r="I3" s="13"/>
    </row>
    <row r="4" spans="1:9" ht="55.5" customHeight="1" x14ac:dyDescent="0.25">
      <c r="A4" s="116" t="s">
        <v>83</v>
      </c>
      <c r="B4" s="116"/>
      <c r="C4" s="116"/>
      <c r="D4" s="116"/>
      <c r="E4" s="116"/>
      <c r="F4" s="116"/>
      <c r="G4" s="116"/>
    </row>
    <row r="5" spans="1:9" ht="19.5" customHeight="1" x14ac:dyDescent="0.25">
      <c r="A5" s="2"/>
      <c r="B5" s="2"/>
      <c r="C5" s="2"/>
      <c r="D5" s="2"/>
      <c r="E5" s="2"/>
      <c r="F5" s="2"/>
      <c r="G5" s="3" t="s">
        <v>14</v>
      </c>
    </row>
    <row r="6" spans="1:9" ht="18.75" x14ac:dyDescent="0.25">
      <c r="A6" s="117" t="s">
        <v>0</v>
      </c>
      <c r="B6" s="117" t="s">
        <v>1</v>
      </c>
      <c r="C6" s="117"/>
      <c r="D6" s="117"/>
      <c r="E6" s="117"/>
      <c r="F6" s="117"/>
      <c r="G6" s="117" t="s">
        <v>4</v>
      </c>
    </row>
    <row r="7" spans="1:9" ht="18.75" x14ac:dyDescent="0.25">
      <c r="A7" s="117"/>
      <c r="B7" s="117" t="s">
        <v>2</v>
      </c>
      <c r="C7" s="117"/>
      <c r="D7" s="117"/>
      <c r="E7" s="117" t="s">
        <v>3</v>
      </c>
      <c r="F7" s="117"/>
      <c r="G7" s="117"/>
    </row>
    <row r="8" spans="1:9" ht="46.5" customHeight="1" x14ac:dyDescent="0.25">
      <c r="A8" s="117"/>
      <c r="B8" s="21">
        <v>2026</v>
      </c>
      <c r="C8" s="21">
        <v>2027</v>
      </c>
      <c r="D8" s="21">
        <v>2028</v>
      </c>
      <c r="E8" s="21">
        <v>2029</v>
      </c>
      <c r="F8" s="21">
        <v>2030</v>
      </c>
      <c r="G8" s="117"/>
    </row>
    <row r="9" spans="1:9" ht="18.75" x14ac:dyDescent="0.25">
      <c r="A9" s="24" t="s">
        <v>5</v>
      </c>
      <c r="B9" s="75">
        <f>B10+B11</f>
        <v>18869.400000000001</v>
      </c>
      <c r="C9" s="75">
        <f>C10+C11</f>
        <v>20049.5</v>
      </c>
      <c r="D9" s="75">
        <f>D10+D11</f>
        <v>21382.399999999998</v>
      </c>
      <c r="E9" s="75">
        <f>'Додаток 2'!J24</f>
        <v>24779.599999999999</v>
      </c>
      <c r="F9" s="75">
        <f>F10+F11</f>
        <v>26035.4</v>
      </c>
      <c r="G9" s="75">
        <f>SUM(B9:F9)</f>
        <v>111116.29999999999</v>
      </c>
    </row>
    <row r="10" spans="1:9" ht="30.75" customHeight="1" x14ac:dyDescent="0.25">
      <c r="A10" s="25" t="s">
        <v>6</v>
      </c>
      <c r="B10" s="76">
        <f>'Додаток 2'!G26</f>
        <v>16782.100000000002</v>
      </c>
      <c r="C10" s="76">
        <f>'Додаток 2'!H26</f>
        <v>17997</v>
      </c>
      <c r="D10" s="76">
        <f>'Додаток 2'!I26</f>
        <v>19085.699999999997</v>
      </c>
      <c r="E10" s="76">
        <f>'Додаток 2'!J26</f>
        <v>21711.5</v>
      </c>
      <c r="F10" s="76">
        <f>'Додаток 2'!K26</f>
        <v>23004.5</v>
      </c>
      <c r="G10" s="77">
        <f>SUM(B10:F10)</f>
        <v>98580.800000000003</v>
      </c>
    </row>
    <row r="11" spans="1:9" ht="38.25" customHeight="1" x14ac:dyDescent="0.25">
      <c r="A11" s="26" t="s">
        <v>110</v>
      </c>
      <c r="B11" s="78">
        <f>'Додаток 2'!G27</f>
        <v>2087.3000000000002</v>
      </c>
      <c r="C11" s="78">
        <f>'Додаток 2'!H27</f>
        <v>2052.5</v>
      </c>
      <c r="D11" s="78">
        <f>'Додаток 2'!I27</f>
        <v>2296.6999999999998</v>
      </c>
      <c r="E11" s="78">
        <f>'Додаток 2'!J27</f>
        <v>3068.1</v>
      </c>
      <c r="F11" s="78">
        <f>'Додаток 2'!K27</f>
        <v>3030.9</v>
      </c>
      <c r="G11" s="75">
        <f>SUM(B11:F11)</f>
        <v>12535.5</v>
      </c>
    </row>
    <row r="12" spans="1:9" ht="74.25" customHeight="1" x14ac:dyDescent="0.3">
      <c r="A12" s="114" t="s">
        <v>117</v>
      </c>
      <c r="B12" s="114"/>
      <c r="C12" s="114"/>
      <c r="D12" s="4"/>
      <c r="E12" s="115" t="s">
        <v>94</v>
      </c>
      <c r="F12" s="115"/>
      <c r="G12" s="115"/>
    </row>
    <row r="13" spans="1:9" s="92" customFormat="1" ht="18.75" customHeight="1" x14ac:dyDescent="0.2">
      <c r="A13" s="90"/>
      <c r="B13" s="91"/>
      <c r="C13" s="91"/>
      <c r="D13" s="91"/>
      <c r="E13" s="91"/>
      <c r="F13" s="91"/>
      <c r="G13" s="91"/>
    </row>
    <row r="14" spans="1:9" s="92" customFormat="1" ht="11.25" x14ac:dyDescent="0.2">
      <c r="A14" s="90"/>
      <c r="B14" s="91"/>
      <c r="C14" s="91"/>
      <c r="D14" s="91"/>
      <c r="E14" s="91"/>
      <c r="F14" s="91"/>
      <c r="G14" s="91"/>
    </row>
    <row r="15" spans="1:9" x14ac:dyDescent="0.25">
      <c r="A15" s="6"/>
      <c r="B15" s="7"/>
      <c r="C15" s="7"/>
      <c r="D15" s="7"/>
      <c r="E15" s="7"/>
      <c r="F15" s="7"/>
      <c r="G15" s="7"/>
    </row>
  </sheetData>
  <mergeCells count="9">
    <mergeCell ref="E1:G3"/>
    <mergeCell ref="A12:C12"/>
    <mergeCell ref="E12:G12"/>
    <mergeCell ref="A4:G4"/>
    <mergeCell ref="A6:A8"/>
    <mergeCell ref="B6:F6"/>
    <mergeCell ref="G6:G8"/>
    <mergeCell ref="B7:D7"/>
    <mergeCell ref="E7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view="pageBreakPreview" topLeftCell="A25" zoomScale="50" zoomScaleNormal="40" zoomScaleSheetLayoutView="50" workbookViewId="0">
      <selection activeCell="D42" sqref="D42"/>
    </sheetView>
  </sheetViews>
  <sheetFormatPr defaultRowHeight="23.25" x14ac:dyDescent="0.35"/>
  <cols>
    <col min="1" max="1" width="8.85546875" style="43" customWidth="1"/>
    <col min="2" max="2" width="39.42578125" style="43" customWidth="1"/>
    <col min="3" max="3" width="21.7109375" style="43" customWidth="1"/>
    <col min="4" max="4" width="43.85546875" style="43" customWidth="1"/>
    <col min="5" max="5" width="30" style="34" customWidth="1"/>
    <col min="6" max="6" width="24" style="30" customWidth="1"/>
    <col min="7" max="8" width="24.28515625" style="30" customWidth="1"/>
    <col min="9" max="9" width="22.5703125" style="58" customWidth="1"/>
    <col min="10" max="10" width="22.85546875" style="37" customWidth="1"/>
    <col min="11" max="11" width="23.28515625" style="30" customWidth="1"/>
    <col min="12" max="12" width="62" style="30" customWidth="1"/>
  </cols>
  <sheetData>
    <row r="1" spans="1:19" ht="157.5" customHeight="1" x14ac:dyDescent="0.35">
      <c r="A1" s="40"/>
      <c r="B1" s="39"/>
      <c r="C1" s="39"/>
      <c r="D1" s="39"/>
      <c r="E1" s="41"/>
      <c r="F1" s="39"/>
      <c r="G1" s="39"/>
      <c r="H1" s="39"/>
      <c r="I1" s="55"/>
      <c r="J1" s="136" t="s">
        <v>80</v>
      </c>
      <c r="K1" s="136"/>
      <c r="L1" s="136"/>
    </row>
    <row r="2" spans="1:19" ht="78.75" customHeight="1" x14ac:dyDescent="0.25">
      <c r="A2" s="137" t="s">
        <v>81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9" ht="24" customHeight="1" x14ac:dyDescent="0.35">
      <c r="A3" s="33"/>
      <c r="B3" s="33"/>
      <c r="C3" s="33"/>
      <c r="D3" s="33"/>
      <c r="E3" s="42"/>
      <c r="F3" s="33"/>
      <c r="G3" s="33"/>
      <c r="H3" s="33"/>
      <c r="I3" s="56"/>
      <c r="J3" s="35"/>
      <c r="K3" s="33"/>
      <c r="L3" s="33"/>
    </row>
    <row r="4" spans="1:19" ht="53.25" customHeight="1" x14ac:dyDescent="0.25">
      <c r="A4" s="135" t="s">
        <v>7</v>
      </c>
      <c r="B4" s="135" t="s">
        <v>9</v>
      </c>
      <c r="C4" s="135" t="s">
        <v>10</v>
      </c>
      <c r="D4" s="135" t="s">
        <v>11</v>
      </c>
      <c r="E4" s="135" t="s">
        <v>12</v>
      </c>
      <c r="F4" s="135" t="s">
        <v>40</v>
      </c>
      <c r="G4" s="135"/>
      <c r="H4" s="135"/>
      <c r="I4" s="135"/>
      <c r="J4" s="135"/>
      <c r="K4" s="135"/>
      <c r="L4" s="135" t="s">
        <v>46</v>
      </c>
    </row>
    <row r="5" spans="1:19" ht="53.25" customHeight="1" x14ac:dyDescent="0.25">
      <c r="A5" s="135"/>
      <c r="B5" s="135"/>
      <c r="C5" s="135"/>
      <c r="D5" s="135"/>
      <c r="E5" s="135"/>
      <c r="F5" s="139" t="s">
        <v>41</v>
      </c>
      <c r="G5" s="140">
        <v>2026</v>
      </c>
      <c r="H5" s="140">
        <v>2027</v>
      </c>
      <c r="I5" s="141">
        <v>2028</v>
      </c>
      <c r="J5" s="140">
        <v>2029</v>
      </c>
      <c r="K5" s="140">
        <v>2030</v>
      </c>
      <c r="L5" s="135"/>
    </row>
    <row r="6" spans="1:19" s="11" customFormat="1" ht="53.25" customHeight="1" x14ac:dyDescent="0.25">
      <c r="A6" s="135"/>
      <c r="B6" s="135"/>
      <c r="C6" s="135"/>
      <c r="D6" s="135"/>
      <c r="E6" s="135"/>
      <c r="F6" s="139"/>
      <c r="G6" s="140"/>
      <c r="H6" s="140"/>
      <c r="I6" s="141"/>
      <c r="J6" s="140"/>
      <c r="K6" s="140"/>
      <c r="L6" s="135"/>
    </row>
    <row r="7" spans="1:19" s="11" customFormat="1" ht="47.25" customHeight="1" x14ac:dyDescent="0.25">
      <c r="A7" s="120" t="s">
        <v>65</v>
      </c>
      <c r="B7" s="120"/>
      <c r="C7" s="120"/>
      <c r="D7" s="120"/>
      <c r="E7" s="120"/>
      <c r="F7" s="62">
        <f t="shared" ref="F7:J7" si="0">F8+F9</f>
        <v>102914.4</v>
      </c>
      <c r="G7" s="62">
        <f t="shared" si="0"/>
        <v>18289.7</v>
      </c>
      <c r="H7" s="62">
        <f t="shared" si="0"/>
        <v>19221</v>
      </c>
      <c r="I7" s="62">
        <f t="shared" si="0"/>
        <v>20762.099999999999</v>
      </c>
      <c r="J7" s="62">
        <f t="shared" si="0"/>
        <v>21689.1</v>
      </c>
      <c r="K7" s="62">
        <f>K8+K9</f>
        <v>22952.5</v>
      </c>
      <c r="L7" s="63"/>
    </row>
    <row r="8" spans="1:19" ht="298.5" customHeight="1" x14ac:dyDescent="0.25">
      <c r="A8" s="131" t="s">
        <v>45</v>
      </c>
      <c r="B8" s="129" t="s">
        <v>66</v>
      </c>
      <c r="C8" s="129" t="s">
        <v>82</v>
      </c>
      <c r="D8" s="97" t="s">
        <v>74</v>
      </c>
      <c r="E8" s="97" t="s">
        <v>13</v>
      </c>
      <c r="F8" s="62">
        <f>G8+H8+I8+J8+K8</f>
        <v>95259.7</v>
      </c>
      <c r="G8" s="87">
        <v>16689.7</v>
      </c>
      <c r="H8" s="87">
        <v>17866.3</v>
      </c>
      <c r="I8" s="88">
        <v>19062.099999999999</v>
      </c>
      <c r="J8" s="89">
        <v>20189.099999999999</v>
      </c>
      <c r="K8" s="87">
        <v>21452.5</v>
      </c>
      <c r="L8" s="129" t="s">
        <v>67</v>
      </c>
    </row>
    <row r="9" spans="1:19" ht="282" customHeight="1" x14ac:dyDescent="0.25">
      <c r="A9" s="131"/>
      <c r="B9" s="129"/>
      <c r="C9" s="129"/>
      <c r="D9" s="97" t="s">
        <v>73</v>
      </c>
      <c r="E9" s="97" t="s">
        <v>54</v>
      </c>
      <c r="F9" s="62">
        <f t="shared" ref="F9:F15" si="1">SUM(G9:K9)</f>
        <v>7654.7</v>
      </c>
      <c r="G9" s="59">
        <v>1600</v>
      </c>
      <c r="H9" s="59">
        <v>1354.7</v>
      </c>
      <c r="I9" s="60">
        <v>1700</v>
      </c>
      <c r="J9" s="59">
        <v>1500</v>
      </c>
      <c r="K9" s="59">
        <v>1500</v>
      </c>
      <c r="L9" s="129"/>
    </row>
    <row r="10" spans="1:19" s="11" customFormat="1" ht="55.5" customHeight="1" x14ac:dyDescent="0.25">
      <c r="A10" s="130" t="s">
        <v>96</v>
      </c>
      <c r="B10" s="130"/>
      <c r="C10" s="130"/>
      <c r="D10" s="130"/>
      <c r="E10" s="130"/>
      <c r="F10" s="62">
        <f>F11+F12+F13+F14+F15</f>
        <v>533.40000000000009</v>
      </c>
      <c r="G10" s="62">
        <f t="shared" ref="G10:K10" si="2">G11+G12+G13+G14+G15</f>
        <v>0</v>
      </c>
      <c r="H10" s="62">
        <f t="shared" si="2"/>
        <v>445.4</v>
      </c>
      <c r="I10" s="62">
        <f t="shared" si="2"/>
        <v>88</v>
      </c>
      <c r="J10" s="62">
        <f t="shared" si="2"/>
        <v>0</v>
      </c>
      <c r="K10" s="62">
        <f t="shared" si="2"/>
        <v>0</v>
      </c>
      <c r="L10" s="64"/>
    </row>
    <row r="11" spans="1:19" ht="135.75" customHeight="1" x14ac:dyDescent="0.25">
      <c r="A11" s="44" t="s">
        <v>42</v>
      </c>
      <c r="B11" s="97" t="s">
        <v>103</v>
      </c>
      <c r="C11" s="97" t="s">
        <v>82</v>
      </c>
      <c r="D11" s="97" t="s">
        <v>73</v>
      </c>
      <c r="E11" s="97" t="s">
        <v>15</v>
      </c>
      <c r="F11" s="62">
        <f t="shared" si="1"/>
        <v>88</v>
      </c>
      <c r="G11" s="59"/>
      <c r="H11" s="59"/>
      <c r="I11" s="60">
        <v>88</v>
      </c>
      <c r="J11" s="61"/>
      <c r="K11" s="59"/>
      <c r="L11" s="121" t="s">
        <v>116</v>
      </c>
      <c r="S11" s="128"/>
    </row>
    <row r="12" spans="1:19" ht="138.75" customHeight="1" x14ac:dyDescent="0.25">
      <c r="A12" s="44" t="s">
        <v>43</v>
      </c>
      <c r="B12" s="97" t="s">
        <v>72</v>
      </c>
      <c r="C12" s="97" t="s">
        <v>82</v>
      </c>
      <c r="D12" s="97" t="s">
        <v>73</v>
      </c>
      <c r="E12" s="97" t="s">
        <v>15</v>
      </c>
      <c r="F12" s="62">
        <f t="shared" si="1"/>
        <v>128.30000000000001</v>
      </c>
      <c r="G12" s="59"/>
      <c r="H12" s="59">
        <v>128.30000000000001</v>
      </c>
      <c r="I12" s="60"/>
      <c r="J12" s="61"/>
      <c r="K12" s="59"/>
      <c r="L12" s="132"/>
      <c r="S12" s="128"/>
    </row>
    <row r="13" spans="1:19" s="95" customFormat="1" ht="279.75" customHeight="1" x14ac:dyDescent="0.25">
      <c r="A13" s="99" t="s">
        <v>106</v>
      </c>
      <c r="B13" s="97" t="s">
        <v>107</v>
      </c>
      <c r="C13" s="97" t="s">
        <v>82</v>
      </c>
      <c r="D13" s="97" t="s">
        <v>74</v>
      </c>
      <c r="E13" s="97" t="s">
        <v>13</v>
      </c>
      <c r="F13" s="62">
        <f t="shared" si="1"/>
        <v>41.1</v>
      </c>
      <c r="G13" s="59"/>
      <c r="H13" s="59">
        <v>41.1</v>
      </c>
      <c r="I13" s="60"/>
      <c r="J13" s="61"/>
      <c r="K13" s="59"/>
      <c r="L13" s="132"/>
      <c r="S13" s="96"/>
    </row>
    <row r="14" spans="1:19" s="95" customFormat="1" ht="167.25" customHeight="1" x14ac:dyDescent="0.25">
      <c r="A14" s="133" t="s">
        <v>108</v>
      </c>
      <c r="B14" s="126" t="s">
        <v>111</v>
      </c>
      <c r="C14" s="126" t="s">
        <v>82</v>
      </c>
      <c r="D14" s="97" t="s">
        <v>75</v>
      </c>
      <c r="E14" s="97" t="s">
        <v>15</v>
      </c>
      <c r="F14" s="62">
        <f t="shared" si="1"/>
        <v>217</v>
      </c>
      <c r="G14" s="59"/>
      <c r="H14" s="59">
        <f>40.7+176.3</f>
        <v>217</v>
      </c>
      <c r="I14" s="60"/>
      <c r="J14" s="61"/>
      <c r="K14" s="59"/>
      <c r="L14" s="132"/>
      <c r="S14" s="96"/>
    </row>
    <row r="15" spans="1:19" s="95" customFormat="1" ht="339.75" customHeight="1" x14ac:dyDescent="0.25">
      <c r="A15" s="134"/>
      <c r="B15" s="127"/>
      <c r="C15" s="127"/>
      <c r="D15" s="97" t="s">
        <v>74</v>
      </c>
      <c r="E15" s="97" t="s">
        <v>13</v>
      </c>
      <c r="F15" s="62">
        <f t="shared" si="1"/>
        <v>59</v>
      </c>
      <c r="G15" s="59"/>
      <c r="H15" s="59">
        <v>59</v>
      </c>
      <c r="I15" s="60"/>
      <c r="J15" s="61"/>
      <c r="K15" s="59"/>
      <c r="L15" s="122"/>
      <c r="S15" s="96"/>
    </row>
    <row r="16" spans="1:19" s="11" customFormat="1" ht="77.25" customHeight="1" x14ac:dyDescent="0.25">
      <c r="A16" s="120" t="s">
        <v>44</v>
      </c>
      <c r="B16" s="120"/>
      <c r="C16" s="120"/>
      <c r="D16" s="120"/>
      <c r="E16" s="120"/>
      <c r="F16" s="65">
        <f>F17+F18+F19+F20+F21</f>
        <v>6080.4</v>
      </c>
      <c r="G16" s="65">
        <f>G17+G18+G19+G20+G21</f>
        <v>184.8</v>
      </c>
      <c r="H16" s="65">
        <f t="shared" ref="H16:K16" si="3">H17+H18+H19+H20+H21</f>
        <v>30.599999999999998</v>
      </c>
      <c r="I16" s="65">
        <f t="shared" si="3"/>
        <v>23.6</v>
      </c>
      <c r="J16" s="65">
        <f t="shared" si="3"/>
        <v>3090.5</v>
      </c>
      <c r="K16" s="65">
        <f t="shared" si="3"/>
        <v>2750.9</v>
      </c>
      <c r="L16" s="66"/>
    </row>
    <row r="17" spans="1:13" ht="285" customHeight="1" x14ac:dyDescent="0.25">
      <c r="A17" s="124" t="s">
        <v>47</v>
      </c>
      <c r="B17" s="126" t="s">
        <v>77</v>
      </c>
      <c r="C17" s="126" t="s">
        <v>82</v>
      </c>
      <c r="D17" s="81" t="s">
        <v>74</v>
      </c>
      <c r="E17" s="97" t="s">
        <v>13</v>
      </c>
      <c r="F17" s="62">
        <f t="shared" ref="F17:F21" si="4">SUM(G17:K17)</f>
        <v>192.3</v>
      </c>
      <c r="G17" s="59">
        <v>92.4</v>
      </c>
      <c r="H17" s="59">
        <v>17.399999999999999</v>
      </c>
      <c r="I17" s="60">
        <v>23.6</v>
      </c>
      <c r="J17" s="59">
        <v>22.4</v>
      </c>
      <c r="K17" s="59">
        <v>36.5</v>
      </c>
      <c r="L17" s="121" t="s">
        <v>105</v>
      </c>
    </row>
    <row r="18" spans="1:13" ht="153" customHeight="1" x14ac:dyDescent="0.25">
      <c r="A18" s="125"/>
      <c r="B18" s="127"/>
      <c r="C18" s="127"/>
      <c r="D18" s="45" t="s">
        <v>75</v>
      </c>
      <c r="E18" s="97" t="s">
        <v>15</v>
      </c>
      <c r="F18" s="62">
        <f t="shared" si="4"/>
        <v>92.4</v>
      </c>
      <c r="G18" s="59">
        <v>92.4</v>
      </c>
      <c r="H18" s="59"/>
      <c r="I18" s="60"/>
      <c r="J18" s="59"/>
      <c r="K18" s="59"/>
      <c r="L18" s="122"/>
    </row>
    <row r="19" spans="1:13" ht="297.75" customHeight="1" x14ac:dyDescent="0.25">
      <c r="A19" s="67" t="s">
        <v>69</v>
      </c>
      <c r="B19" s="97" t="s">
        <v>93</v>
      </c>
      <c r="C19" s="97" t="s">
        <v>82</v>
      </c>
      <c r="D19" s="97" t="s">
        <v>74</v>
      </c>
      <c r="E19" s="97" t="s">
        <v>13</v>
      </c>
      <c r="F19" s="62">
        <f t="shared" si="4"/>
        <v>28.7</v>
      </c>
      <c r="G19" s="59"/>
      <c r="H19" s="61">
        <v>13.2</v>
      </c>
      <c r="I19" s="60"/>
      <c r="J19" s="61"/>
      <c r="K19" s="59">
        <v>15.5</v>
      </c>
      <c r="L19" s="85" t="s">
        <v>71</v>
      </c>
    </row>
    <row r="20" spans="1:13" ht="287.25" customHeight="1" x14ac:dyDescent="0.25">
      <c r="A20" s="124" t="s">
        <v>70</v>
      </c>
      <c r="B20" s="126" t="s">
        <v>92</v>
      </c>
      <c r="C20" s="126" t="s">
        <v>82</v>
      </c>
      <c r="D20" s="45" t="s">
        <v>74</v>
      </c>
      <c r="E20" s="97" t="s">
        <v>13</v>
      </c>
      <c r="F20" s="62">
        <f t="shared" si="4"/>
        <v>3000</v>
      </c>
      <c r="G20" s="59"/>
      <c r="H20" s="59"/>
      <c r="I20" s="60"/>
      <c r="J20" s="61">
        <v>1500</v>
      </c>
      <c r="K20" s="61">
        <v>1500</v>
      </c>
      <c r="L20" s="121" t="s">
        <v>68</v>
      </c>
    </row>
    <row r="21" spans="1:13" ht="152.25" customHeight="1" x14ac:dyDescent="0.25">
      <c r="A21" s="125"/>
      <c r="B21" s="127"/>
      <c r="C21" s="127"/>
      <c r="D21" s="45" t="s">
        <v>75</v>
      </c>
      <c r="E21" s="97" t="s">
        <v>15</v>
      </c>
      <c r="F21" s="62">
        <f t="shared" si="4"/>
        <v>2767</v>
      </c>
      <c r="G21" s="59"/>
      <c r="H21" s="59"/>
      <c r="I21" s="60"/>
      <c r="J21" s="61">
        <v>1568.1</v>
      </c>
      <c r="K21" s="61">
        <v>1198.9000000000001</v>
      </c>
      <c r="L21" s="122"/>
    </row>
    <row r="22" spans="1:13" s="11" customFormat="1" ht="60.75" customHeight="1" x14ac:dyDescent="0.25">
      <c r="A22" s="120" t="s">
        <v>49</v>
      </c>
      <c r="B22" s="120"/>
      <c r="C22" s="120"/>
      <c r="D22" s="120"/>
      <c r="E22" s="120"/>
      <c r="F22" s="65">
        <f>F23</f>
        <v>1588.1</v>
      </c>
      <c r="G22" s="65">
        <f t="shared" ref="G22:K22" si="5">G23</f>
        <v>394.9</v>
      </c>
      <c r="H22" s="65">
        <f t="shared" si="5"/>
        <v>352.5</v>
      </c>
      <c r="I22" s="65">
        <f t="shared" si="5"/>
        <v>508.7</v>
      </c>
      <c r="J22" s="65">
        <f t="shared" si="5"/>
        <v>0</v>
      </c>
      <c r="K22" s="65">
        <f t="shared" si="5"/>
        <v>332</v>
      </c>
      <c r="L22" s="66"/>
    </row>
    <row r="23" spans="1:13" ht="188.25" customHeight="1" x14ac:dyDescent="0.25">
      <c r="A23" s="44" t="s">
        <v>51</v>
      </c>
      <c r="B23" s="97" t="s">
        <v>48</v>
      </c>
      <c r="C23" s="97" t="s">
        <v>82</v>
      </c>
      <c r="D23" s="97" t="s">
        <v>75</v>
      </c>
      <c r="E23" s="97" t="s">
        <v>15</v>
      </c>
      <c r="F23" s="62">
        <f>G23+H23+I23+J23+K23</f>
        <v>1588.1</v>
      </c>
      <c r="G23" s="59">
        <v>394.9</v>
      </c>
      <c r="H23" s="59">
        <v>352.5</v>
      </c>
      <c r="I23" s="60">
        <v>508.7</v>
      </c>
      <c r="J23" s="61">
        <v>0</v>
      </c>
      <c r="K23" s="59">
        <v>332</v>
      </c>
      <c r="L23" s="85" t="s">
        <v>50</v>
      </c>
    </row>
    <row r="24" spans="1:13" ht="66" customHeight="1" x14ac:dyDescent="0.25">
      <c r="A24" s="123" t="s">
        <v>52</v>
      </c>
      <c r="B24" s="123"/>
      <c r="C24" s="123"/>
      <c r="D24" s="123"/>
      <c r="E24" s="123"/>
      <c r="F24" s="65">
        <f>SUM(G24:K24)</f>
        <v>111116.29999999999</v>
      </c>
      <c r="G24" s="65">
        <f>G7+G10+G16+G22</f>
        <v>18869.400000000001</v>
      </c>
      <c r="H24" s="65">
        <f>H7+H10+H16+H22</f>
        <v>20049.5</v>
      </c>
      <c r="I24" s="65">
        <f>I7+I10+I16+I22</f>
        <v>21382.399999999998</v>
      </c>
      <c r="J24" s="65">
        <f>J7+J10+J16+J22</f>
        <v>24779.599999999999</v>
      </c>
      <c r="K24" s="65">
        <f>K7+K10+K16+K22</f>
        <v>26035.4</v>
      </c>
      <c r="L24" s="66"/>
    </row>
    <row r="25" spans="1:13" ht="66" customHeight="1" x14ac:dyDescent="0.25">
      <c r="A25" s="123" t="s">
        <v>78</v>
      </c>
      <c r="B25" s="123"/>
      <c r="C25" s="123"/>
      <c r="D25" s="123"/>
      <c r="E25" s="123"/>
      <c r="F25" s="65"/>
      <c r="G25" s="65"/>
      <c r="H25" s="65"/>
      <c r="I25" s="65"/>
      <c r="J25" s="65"/>
      <c r="K25" s="65"/>
      <c r="L25" s="66"/>
    </row>
    <row r="26" spans="1:13" ht="66" customHeight="1" x14ac:dyDescent="0.25">
      <c r="A26" s="123" t="s">
        <v>53</v>
      </c>
      <c r="B26" s="123"/>
      <c r="C26" s="123"/>
      <c r="D26" s="123"/>
      <c r="E26" s="123"/>
      <c r="F26" s="65">
        <f>F8+F13+F15+F17+F19+F20</f>
        <v>98580.800000000003</v>
      </c>
      <c r="G26" s="65">
        <f t="shared" ref="G26:K26" si="6">G8+G13+G15+G17+G19+G20</f>
        <v>16782.100000000002</v>
      </c>
      <c r="H26" s="65">
        <f t="shared" si="6"/>
        <v>17997</v>
      </c>
      <c r="I26" s="65">
        <f t="shared" si="6"/>
        <v>19085.699999999997</v>
      </c>
      <c r="J26" s="65">
        <f t="shared" si="6"/>
        <v>21711.5</v>
      </c>
      <c r="K26" s="65">
        <f t="shared" si="6"/>
        <v>23004.5</v>
      </c>
      <c r="L26" s="66"/>
    </row>
    <row r="27" spans="1:13" ht="66" customHeight="1" x14ac:dyDescent="0.25">
      <c r="A27" s="123" t="s">
        <v>109</v>
      </c>
      <c r="B27" s="123"/>
      <c r="C27" s="123"/>
      <c r="D27" s="123"/>
      <c r="E27" s="123"/>
      <c r="F27" s="65">
        <f>F9+F11+F12+F14+F18+F21+F23</f>
        <v>12535.5</v>
      </c>
      <c r="G27" s="65">
        <f t="shared" ref="G27:K27" si="7">G9+G11+G12+G14+G18+G21+G23</f>
        <v>2087.3000000000002</v>
      </c>
      <c r="H27" s="65">
        <f t="shared" si="7"/>
        <v>2052.5</v>
      </c>
      <c r="I27" s="65">
        <f t="shared" si="7"/>
        <v>2296.6999999999998</v>
      </c>
      <c r="J27" s="65">
        <f t="shared" si="7"/>
        <v>3068.1</v>
      </c>
      <c r="K27" s="65">
        <f t="shared" si="7"/>
        <v>3030.9</v>
      </c>
      <c r="L27" s="66"/>
    </row>
    <row r="28" spans="1:13" ht="45.75" customHeight="1" x14ac:dyDescent="0.35">
      <c r="A28" s="34"/>
      <c r="B28" s="34"/>
      <c r="C28" s="34"/>
      <c r="D28" s="34"/>
      <c r="F28" s="34"/>
      <c r="G28" s="34"/>
      <c r="H28" s="34"/>
      <c r="I28" s="57"/>
      <c r="J28" s="36"/>
      <c r="K28" s="34"/>
      <c r="L28" s="34"/>
    </row>
    <row r="29" spans="1:13" ht="72.75" customHeight="1" x14ac:dyDescent="0.5">
      <c r="A29" s="119" t="s">
        <v>118</v>
      </c>
      <c r="B29" s="119"/>
      <c r="C29" s="119"/>
      <c r="D29" s="119"/>
      <c r="E29" s="119"/>
      <c r="F29" s="72"/>
      <c r="G29" s="72"/>
      <c r="H29" s="72"/>
      <c r="I29" s="73"/>
      <c r="J29" s="74"/>
      <c r="K29" s="118" t="s">
        <v>94</v>
      </c>
      <c r="L29" s="118"/>
      <c r="M29" s="22"/>
    </row>
    <row r="30" spans="1:13" x14ac:dyDescent="0.35">
      <c r="A30" s="33"/>
      <c r="B30" s="33"/>
      <c r="C30" s="33"/>
      <c r="D30" s="33"/>
      <c r="F30" s="33"/>
      <c r="G30" s="33"/>
      <c r="H30" s="33"/>
      <c r="I30" s="56"/>
      <c r="J30" s="35"/>
      <c r="K30" s="33"/>
      <c r="L30" s="33"/>
    </row>
    <row r="31" spans="1:13" s="48" customFormat="1" ht="47.25" customHeight="1" x14ac:dyDescent="0.4">
      <c r="A31" s="43"/>
      <c r="B31" s="43"/>
      <c r="C31" s="43"/>
      <c r="D31" s="100"/>
      <c r="E31" s="100"/>
      <c r="F31" s="101"/>
      <c r="G31" s="101"/>
      <c r="H31" s="101"/>
      <c r="I31" s="102"/>
      <c r="J31" s="101"/>
      <c r="K31" s="101"/>
      <c r="L31" s="103"/>
    </row>
    <row r="32" spans="1:13" s="48" customFormat="1" ht="26.25" x14ac:dyDescent="0.4">
      <c r="A32" s="43"/>
      <c r="B32" s="43"/>
      <c r="C32" s="43"/>
      <c r="D32" s="104"/>
      <c r="E32" s="100"/>
      <c r="F32" s="105"/>
      <c r="G32" s="105"/>
      <c r="H32" s="105"/>
      <c r="I32" s="105"/>
      <c r="J32" s="105"/>
      <c r="K32" s="105"/>
      <c r="L32" s="101"/>
    </row>
    <row r="33" spans="1:12" s="48" customFormat="1" ht="26.25" x14ac:dyDescent="0.4">
      <c r="A33" s="43"/>
      <c r="B33" s="43"/>
      <c r="C33" s="43"/>
      <c r="D33" s="104"/>
      <c r="E33" s="100"/>
      <c r="F33" s="106"/>
      <c r="G33" s="106"/>
      <c r="H33" s="106"/>
      <c r="I33" s="106"/>
      <c r="J33" s="106"/>
      <c r="K33" s="106"/>
      <c r="L33" s="30"/>
    </row>
    <row r="34" spans="1:12" s="48" customFormat="1" ht="26.25" x14ac:dyDescent="0.4">
      <c r="A34" s="43"/>
      <c r="B34" s="43"/>
      <c r="C34" s="43"/>
      <c r="D34" s="104"/>
      <c r="E34" s="100"/>
      <c r="F34" s="30"/>
      <c r="G34" s="30"/>
      <c r="H34" s="30"/>
      <c r="I34" s="58"/>
      <c r="J34" s="107"/>
      <c r="K34" s="108"/>
      <c r="L34" s="30"/>
    </row>
    <row r="35" spans="1:12" s="48" customFormat="1" ht="26.25" x14ac:dyDescent="0.4">
      <c r="A35" s="43"/>
      <c r="B35" s="43"/>
      <c r="C35" s="43"/>
      <c r="D35" s="104"/>
      <c r="E35" s="100"/>
      <c r="F35" s="101"/>
      <c r="G35" s="101"/>
      <c r="H35" s="101"/>
      <c r="I35" s="102"/>
      <c r="J35" s="101"/>
      <c r="K35" s="101"/>
      <c r="L35" s="30"/>
    </row>
    <row r="36" spans="1:12" s="48" customFormat="1" ht="26.25" x14ac:dyDescent="0.4">
      <c r="A36" s="43"/>
      <c r="B36" s="43"/>
      <c r="C36" s="43"/>
      <c r="D36" s="104"/>
      <c r="E36" s="100"/>
      <c r="F36" s="101"/>
      <c r="G36" s="101"/>
      <c r="H36" s="101"/>
      <c r="I36" s="102"/>
      <c r="J36" s="101"/>
      <c r="K36" s="101"/>
      <c r="L36" s="30"/>
    </row>
    <row r="37" spans="1:12" s="48" customFormat="1" ht="26.25" x14ac:dyDescent="0.4">
      <c r="A37" s="43"/>
      <c r="B37" s="43"/>
      <c r="C37" s="43"/>
      <c r="D37" s="104"/>
      <c r="E37" s="100"/>
      <c r="F37" s="101"/>
      <c r="G37" s="101"/>
      <c r="H37" s="101"/>
      <c r="I37" s="102"/>
      <c r="J37" s="101"/>
      <c r="K37" s="101"/>
      <c r="L37" s="30"/>
    </row>
    <row r="38" spans="1:12" s="48" customFormat="1" ht="26.25" x14ac:dyDescent="0.4">
      <c r="A38" s="43"/>
      <c r="B38" s="43"/>
      <c r="C38" s="43"/>
      <c r="D38" s="43"/>
      <c r="E38" s="34"/>
      <c r="F38" s="100"/>
      <c r="G38" s="100"/>
      <c r="H38" s="100"/>
      <c r="I38" s="109"/>
      <c r="J38" s="110"/>
      <c r="K38" s="100"/>
      <c r="L38" s="30"/>
    </row>
    <row r="39" spans="1:12" s="48" customFormat="1" x14ac:dyDescent="0.35">
      <c r="A39" s="43"/>
      <c r="B39" s="43"/>
      <c r="C39" s="43"/>
      <c r="D39" s="43"/>
      <c r="E39" s="34"/>
      <c r="F39" s="30"/>
      <c r="G39" s="30"/>
      <c r="H39" s="30"/>
      <c r="I39" s="58"/>
      <c r="J39" s="37"/>
      <c r="K39" s="30"/>
      <c r="L39" s="30"/>
    </row>
  </sheetData>
  <mergeCells count="42">
    <mergeCell ref="A7:E7"/>
    <mergeCell ref="B4:B6"/>
    <mergeCell ref="J1:L1"/>
    <mergeCell ref="F4:K4"/>
    <mergeCell ref="L4:L6"/>
    <mergeCell ref="A2:L2"/>
    <mergeCell ref="F5:F6"/>
    <mergeCell ref="E4:E6"/>
    <mergeCell ref="A4:A6"/>
    <mergeCell ref="C4:C6"/>
    <mergeCell ref="G5:G6"/>
    <mergeCell ref="D4:D6"/>
    <mergeCell ref="K5:K6"/>
    <mergeCell ref="H5:H6"/>
    <mergeCell ref="J5:J6"/>
    <mergeCell ref="I5:I6"/>
    <mergeCell ref="S11:S12"/>
    <mergeCell ref="L8:L9"/>
    <mergeCell ref="A10:E10"/>
    <mergeCell ref="A8:A9"/>
    <mergeCell ref="B8:B9"/>
    <mergeCell ref="C8:C9"/>
    <mergeCell ref="L11:L15"/>
    <mergeCell ref="A14:A15"/>
    <mergeCell ref="B14:B15"/>
    <mergeCell ref="C14:C15"/>
    <mergeCell ref="K29:L29"/>
    <mergeCell ref="A29:E29"/>
    <mergeCell ref="A16:E16"/>
    <mergeCell ref="L20:L21"/>
    <mergeCell ref="A27:E27"/>
    <mergeCell ref="A26:E26"/>
    <mergeCell ref="A24:E24"/>
    <mergeCell ref="A25:E25"/>
    <mergeCell ref="A22:E22"/>
    <mergeCell ref="A20:A21"/>
    <mergeCell ref="B20:B21"/>
    <mergeCell ref="C20:C21"/>
    <mergeCell ref="A17:A18"/>
    <mergeCell ref="B17:B18"/>
    <mergeCell ref="C17:C18"/>
    <mergeCell ref="L17:L18"/>
  </mergeCells>
  <phoneticPr fontId="0" type="noConversion"/>
  <pageMargins left="0.39370078740157483" right="0.39370078740157483" top="1.1811023622047245" bottom="0.78740157480314965" header="0" footer="0"/>
  <pageSetup paperSize="9" scale="40" orientation="landscape" verticalDpi="300" r:id="rId1"/>
  <rowBreaks count="3" manualBreakCount="3">
    <brk id="9" max="11" man="1"/>
    <brk id="13" max="11" man="1"/>
    <brk id="2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BreakPreview" zoomScale="78" zoomScaleNormal="100" zoomScaleSheetLayoutView="78" workbookViewId="0">
      <selection activeCell="A72" sqref="A72"/>
    </sheetView>
  </sheetViews>
  <sheetFormatPr defaultRowHeight="15" x14ac:dyDescent="0.25"/>
  <cols>
    <col min="1" max="1" width="80.140625" style="30" customWidth="1"/>
    <col min="2" max="4" width="13.42578125" style="30" customWidth="1"/>
    <col min="5" max="5" width="15.28515625" style="30" customWidth="1"/>
    <col min="6" max="6" width="17.140625" style="30" customWidth="1"/>
    <col min="7" max="7" width="15.85546875" style="30" customWidth="1"/>
    <col min="8" max="9" width="9.140625" style="30"/>
  </cols>
  <sheetData>
    <row r="1" spans="1:13" ht="166.5" customHeight="1" x14ac:dyDescent="0.3">
      <c r="A1" s="27"/>
      <c r="B1" s="27"/>
      <c r="C1" s="27"/>
      <c r="D1" s="27"/>
      <c r="E1" s="144" t="s">
        <v>84</v>
      </c>
      <c r="F1" s="144"/>
      <c r="G1" s="144"/>
      <c r="I1"/>
    </row>
    <row r="2" spans="1:13" ht="2.25" customHeight="1" x14ac:dyDescent="0.3">
      <c r="A2" s="27"/>
      <c r="B2" s="27"/>
      <c r="C2" s="27"/>
      <c r="D2" s="27"/>
      <c r="E2" s="145"/>
      <c r="F2" s="145"/>
      <c r="G2" s="145"/>
      <c r="I2"/>
    </row>
    <row r="3" spans="1:13" ht="3.75" hidden="1" customHeight="1" x14ac:dyDescent="0.3">
      <c r="A3" s="27"/>
      <c r="B3" s="27"/>
      <c r="C3" s="27"/>
      <c r="D3" s="27"/>
      <c r="E3" s="145"/>
      <c r="F3" s="145"/>
      <c r="G3" s="145"/>
      <c r="I3"/>
    </row>
    <row r="4" spans="1:13" ht="44.25" customHeight="1" x14ac:dyDescent="0.25">
      <c r="A4" s="152" t="s">
        <v>85</v>
      </c>
      <c r="B4" s="152"/>
      <c r="C4" s="152"/>
      <c r="D4" s="152"/>
      <c r="E4" s="152"/>
      <c r="F4" s="152"/>
      <c r="G4" s="152"/>
      <c r="I4"/>
    </row>
    <row r="5" spans="1:13" ht="9.75" hidden="1" customHeight="1" x14ac:dyDescent="0.3">
      <c r="A5" s="27"/>
      <c r="B5" s="27"/>
      <c r="C5" s="27"/>
      <c r="D5" s="27"/>
      <c r="E5" s="27"/>
      <c r="F5" s="27"/>
      <c r="G5" s="27"/>
      <c r="I5"/>
    </row>
    <row r="6" spans="1:13" ht="18.75" x14ac:dyDescent="0.3">
      <c r="A6" s="153" t="s">
        <v>8</v>
      </c>
      <c r="B6" s="153" t="s">
        <v>37</v>
      </c>
      <c r="C6" s="155" t="s">
        <v>2</v>
      </c>
      <c r="D6" s="156"/>
      <c r="E6" s="157"/>
      <c r="F6" s="154" t="s">
        <v>3</v>
      </c>
      <c r="G6" s="154"/>
      <c r="I6"/>
    </row>
    <row r="7" spans="1:13" ht="18.75" x14ac:dyDescent="0.25">
      <c r="A7" s="153"/>
      <c r="B7" s="153"/>
      <c r="C7" s="70">
        <v>2026</v>
      </c>
      <c r="D7" s="70">
        <v>2027</v>
      </c>
      <c r="E7" s="70">
        <v>2028</v>
      </c>
      <c r="F7" s="70">
        <v>2029</v>
      </c>
      <c r="G7" s="70">
        <v>2030</v>
      </c>
      <c r="I7"/>
    </row>
    <row r="8" spans="1:13" ht="34.5" customHeight="1" x14ac:dyDescent="0.25">
      <c r="A8" s="151" t="s">
        <v>64</v>
      </c>
      <c r="B8" s="151"/>
      <c r="C8" s="151"/>
      <c r="D8" s="151"/>
      <c r="E8" s="151"/>
      <c r="F8" s="151"/>
      <c r="G8" s="151"/>
      <c r="I8"/>
    </row>
    <row r="9" spans="1:13" ht="18.75" x14ac:dyDescent="0.25">
      <c r="A9" s="18" t="s">
        <v>20</v>
      </c>
      <c r="B9" s="8"/>
      <c r="C9" s="8"/>
      <c r="D9" s="8"/>
      <c r="E9" s="12"/>
      <c r="F9" s="12"/>
      <c r="G9" s="12"/>
      <c r="H9" s="142"/>
      <c r="I9" s="143"/>
      <c r="J9" s="143"/>
      <c r="K9" s="143"/>
      <c r="L9" s="143"/>
    </row>
    <row r="10" spans="1:13" ht="18.75" x14ac:dyDescent="0.25">
      <c r="A10" s="14" t="s">
        <v>36</v>
      </c>
      <c r="B10" s="70" t="s">
        <v>16</v>
      </c>
      <c r="C10" s="50">
        <f>'Додаток 2'!G26</f>
        <v>16782.100000000002</v>
      </c>
      <c r="D10" s="50">
        <f>'Додаток 2'!H26</f>
        <v>17997</v>
      </c>
      <c r="E10" s="50">
        <f>'Додаток 2'!I26</f>
        <v>19085.699999999997</v>
      </c>
      <c r="F10" s="50">
        <f>'Додаток 2'!J26</f>
        <v>21711.5</v>
      </c>
      <c r="G10" s="50">
        <f>'Додаток 2'!K26</f>
        <v>23004.5</v>
      </c>
      <c r="H10" s="90"/>
      <c r="I10" s="90"/>
      <c r="J10" s="90"/>
      <c r="K10" s="90"/>
      <c r="L10" s="90"/>
      <c r="M10" s="92"/>
    </row>
    <row r="11" spans="1:13" ht="18.75" x14ac:dyDescent="0.25">
      <c r="A11" s="14" t="s">
        <v>21</v>
      </c>
      <c r="B11" s="70" t="s">
        <v>19</v>
      </c>
      <c r="C11" s="46">
        <v>22500</v>
      </c>
      <c r="D11" s="46">
        <v>23000</v>
      </c>
      <c r="E11" s="9">
        <v>23550</v>
      </c>
      <c r="F11" s="9">
        <v>24150</v>
      </c>
      <c r="G11" s="9">
        <v>24750</v>
      </c>
      <c r="H11" s="93"/>
      <c r="I11" s="94"/>
      <c r="J11" s="94"/>
      <c r="K11" s="94"/>
      <c r="L11" s="94"/>
      <c r="M11" s="92"/>
    </row>
    <row r="12" spans="1:13" ht="18.75" x14ac:dyDescent="0.25">
      <c r="A12" s="14" t="s">
        <v>22</v>
      </c>
      <c r="B12" s="70" t="s">
        <v>19</v>
      </c>
      <c r="C12" s="46">
        <v>12100</v>
      </c>
      <c r="D12" s="46">
        <v>12500</v>
      </c>
      <c r="E12" s="9">
        <v>12900</v>
      </c>
      <c r="F12" s="9">
        <v>13300</v>
      </c>
      <c r="G12" s="9">
        <v>13700</v>
      </c>
      <c r="H12" s="90"/>
      <c r="I12" s="92"/>
      <c r="J12" s="92"/>
      <c r="K12" s="92"/>
      <c r="L12" s="92"/>
      <c r="M12" s="92"/>
    </row>
    <row r="13" spans="1:13" ht="37.5" x14ac:dyDescent="0.25">
      <c r="A13" s="14" t="s">
        <v>91</v>
      </c>
      <c r="B13" s="70" t="s">
        <v>24</v>
      </c>
      <c r="C13" s="46">
        <v>119</v>
      </c>
      <c r="D13" s="46">
        <v>123</v>
      </c>
      <c r="E13" s="9">
        <v>128</v>
      </c>
      <c r="F13" s="9">
        <v>134</v>
      </c>
      <c r="G13" s="9">
        <v>141</v>
      </c>
      <c r="I13"/>
    </row>
    <row r="14" spans="1:13" ht="18.75" x14ac:dyDescent="0.25">
      <c r="A14" s="14" t="s">
        <v>38</v>
      </c>
      <c r="B14" s="70" t="s">
        <v>25</v>
      </c>
      <c r="C14" s="46">
        <v>2100</v>
      </c>
      <c r="D14" s="46">
        <v>2230</v>
      </c>
      <c r="E14" s="9">
        <v>2370</v>
      </c>
      <c r="F14" s="9">
        <v>2550</v>
      </c>
      <c r="G14" s="9">
        <v>2950</v>
      </c>
      <c r="H14" s="31"/>
      <c r="I14"/>
    </row>
    <row r="15" spans="1:13" ht="18.75" x14ac:dyDescent="0.25">
      <c r="A15" s="14" t="s">
        <v>86</v>
      </c>
      <c r="B15" s="70" t="s">
        <v>25</v>
      </c>
      <c r="C15" s="46">
        <v>2000</v>
      </c>
      <c r="D15" s="46">
        <v>2100</v>
      </c>
      <c r="E15" s="9">
        <v>2300</v>
      </c>
      <c r="F15" s="9">
        <v>2400</v>
      </c>
      <c r="G15" s="9">
        <v>2800</v>
      </c>
      <c r="H15" s="31"/>
      <c r="I15"/>
    </row>
    <row r="16" spans="1:13" ht="18.75" x14ac:dyDescent="0.25">
      <c r="A16" s="14" t="s">
        <v>39</v>
      </c>
      <c r="B16" s="70" t="s">
        <v>26</v>
      </c>
      <c r="C16" s="46">
        <v>16100</v>
      </c>
      <c r="D16" s="46">
        <v>16500</v>
      </c>
      <c r="E16" s="9">
        <v>17500</v>
      </c>
      <c r="F16" s="9">
        <v>17500</v>
      </c>
      <c r="G16" s="9">
        <v>20400</v>
      </c>
      <c r="I16"/>
    </row>
    <row r="17" spans="1:9" ht="18.75" x14ac:dyDescent="0.25">
      <c r="A17" s="19" t="s">
        <v>27</v>
      </c>
      <c r="B17" s="70"/>
      <c r="C17" s="46"/>
      <c r="D17" s="46"/>
      <c r="E17" s="9"/>
      <c r="F17" s="9"/>
      <c r="G17" s="9"/>
    </row>
    <row r="18" spans="1:9" ht="18.75" x14ac:dyDescent="0.3">
      <c r="A18" s="16" t="s">
        <v>28</v>
      </c>
      <c r="B18" s="70" t="s">
        <v>19</v>
      </c>
      <c r="C18" s="46">
        <f>C11/12</f>
        <v>1875</v>
      </c>
      <c r="D18" s="46">
        <f t="shared" ref="D18:G18" si="0">D11/12</f>
        <v>1916.6666666666667</v>
      </c>
      <c r="E18" s="46">
        <f t="shared" si="0"/>
        <v>1962.5</v>
      </c>
      <c r="F18" s="46">
        <f t="shared" si="0"/>
        <v>2012.5</v>
      </c>
      <c r="G18" s="46">
        <f t="shared" si="0"/>
        <v>2062.5</v>
      </c>
    </row>
    <row r="19" spans="1:9" ht="18.75" x14ac:dyDescent="0.3">
      <c r="A19" s="16" t="s">
        <v>29</v>
      </c>
      <c r="B19" s="70" t="s">
        <v>30</v>
      </c>
      <c r="C19" s="51">
        <f>C15/C16*1000</f>
        <v>124.22360248447205</v>
      </c>
      <c r="D19" s="51">
        <f t="shared" ref="D19:F19" si="1">D15/D16*1000</f>
        <v>127.27272727272727</v>
      </c>
      <c r="E19" s="51">
        <f>E15/E16*1000</f>
        <v>131.42857142857142</v>
      </c>
      <c r="F19" s="51">
        <f t="shared" si="1"/>
        <v>137.14285714285714</v>
      </c>
      <c r="G19" s="51">
        <f>G15/G16*1000</f>
        <v>137.25490196078434</v>
      </c>
    </row>
    <row r="20" spans="1:9" ht="18.75" x14ac:dyDescent="0.3">
      <c r="A20" s="20" t="s">
        <v>34</v>
      </c>
      <c r="B20" s="70"/>
      <c r="C20" s="70"/>
      <c r="D20" s="70"/>
      <c r="E20" s="10"/>
      <c r="F20" s="15"/>
      <c r="G20" s="15"/>
    </row>
    <row r="21" spans="1:9" ht="56.25" x14ac:dyDescent="0.25">
      <c r="A21" s="14" t="s">
        <v>89</v>
      </c>
      <c r="B21" s="70" t="s">
        <v>35</v>
      </c>
      <c r="C21" s="52">
        <f>C11*100/22100-100</f>
        <v>1.8099547511312153</v>
      </c>
      <c r="D21" s="52">
        <f>D11*100/C11-100</f>
        <v>2.2222222222222285</v>
      </c>
      <c r="E21" s="52">
        <f>E11*100/D11-100</f>
        <v>2.3913043478260931</v>
      </c>
      <c r="F21" s="52">
        <f>F11*100/E11-100</f>
        <v>2.5477707006369457</v>
      </c>
      <c r="G21" s="52">
        <f>G11*100/F11-100</f>
        <v>2.4844720496894439</v>
      </c>
    </row>
    <row r="22" spans="1:9" s="43" customFormat="1" ht="59.25" customHeight="1" x14ac:dyDescent="0.25">
      <c r="A22" s="14" t="s">
        <v>88</v>
      </c>
      <c r="B22" s="70" t="s">
        <v>35</v>
      </c>
      <c r="C22" s="51">
        <f>C14*100/2000-100</f>
        <v>5</v>
      </c>
      <c r="D22" s="51">
        <f>D14*100/C14-100</f>
        <v>6.1904761904761898</v>
      </c>
      <c r="E22" s="51">
        <f>E14*100/D14-100</f>
        <v>6.2780269058295914</v>
      </c>
      <c r="F22" s="51">
        <f>F14*100/E14-100</f>
        <v>7.5949367088607573</v>
      </c>
      <c r="G22" s="51">
        <f>G14*100/F14-100</f>
        <v>15.686274509803923</v>
      </c>
      <c r="H22" s="30"/>
      <c r="I22" s="30"/>
    </row>
    <row r="23" spans="1:9" ht="63" customHeight="1" x14ac:dyDescent="0.25">
      <c r="A23" s="14" t="s">
        <v>87</v>
      </c>
      <c r="B23" s="70" t="s">
        <v>35</v>
      </c>
      <c r="C23" s="51">
        <f>C13*100/116-100</f>
        <v>2.5862068965517295</v>
      </c>
      <c r="D23" s="51">
        <f>D13*100/C13-100</f>
        <v>3.3613445378151283</v>
      </c>
      <c r="E23" s="51">
        <f>E13*100/D13-100</f>
        <v>4.0650406504065018</v>
      </c>
      <c r="F23" s="51">
        <f>F13*100/E13-100</f>
        <v>4.6875</v>
      </c>
      <c r="G23" s="51">
        <f>G13*100/F13-100</f>
        <v>5.2238805970149258</v>
      </c>
    </row>
    <row r="24" spans="1:9" ht="32.25" customHeight="1" x14ac:dyDescent="0.25">
      <c r="A24" s="158" t="s">
        <v>96</v>
      </c>
      <c r="B24" s="159"/>
      <c r="C24" s="159"/>
      <c r="D24" s="159"/>
      <c r="E24" s="159"/>
      <c r="F24" s="159"/>
      <c r="G24" s="160"/>
    </row>
    <row r="25" spans="1:9" ht="23.25" customHeight="1" x14ac:dyDescent="0.25">
      <c r="A25" s="18" t="s">
        <v>20</v>
      </c>
      <c r="B25" s="71"/>
      <c r="C25" s="51"/>
      <c r="D25" s="51"/>
      <c r="E25" s="51"/>
      <c r="F25" s="51"/>
      <c r="G25" s="51"/>
    </row>
    <row r="26" spans="1:9" ht="34.5" customHeight="1" x14ac:dyDescent="0.3">
      <c r="A26" s="83" t="s">
        <v>100</v>
      </c>
      <c r="B26" s="82" t="s">
        <v>16</v>
      </c>
      <c r="C26" s="12">
        <v>0</v>
      </c>
      <c r="D26" s="12">
        <v>0</v>
      </c>
      <c r="E26" s="51">
        <f>'Додаток 2'!I11</f>
        <v>88</v>
      </c>
      <c r="F26" s="12">
        <v>0</v>
      </c>
      <c r="G26" s="12">
        <v>0</v>
      </c>
    </row>
    <row r="27" spans="1:9" ht="34.5" customHeight="1" x14ac:dyDescent="0.3">
      <c r="A27" s="84" t="s">
        <v>99</v>
      </c>
      <c r="B27" s="82" t="s">
        <v>16</v>
      </c>
      <c r="C27" s="12">
        <v>0</v>
      </c>
      <c r="D27" s="51">
        <f>'Додаток 2'!H12</f>
        <v>128.30000000000001</v>
      </c>
      <c r="E27" s="12">
        <v>0</v>
      </c>
      <c r="F27" s="12">
        <v>0</v>
      </c>
      <c r="G27" s="12">
        <v>0</v>
      </c>
    </row>
    <row r="28" spans="1:9" ht="34.5" customHeight="1" x14ac:dyDescent="0.3">
      <c r="A28" s="111" t="s">
        <v>113</v>
      </c>
      <c r="B28" s="82" t="s">
        <v>16</v>
      </c>
      <c r="C28" s="12">
        <f>'Додаток 2'!G13</f>
        <v>0</v>
      </c>
      <c r="D28" s="51">
        <f>'Додаток 2'!H13</f>
        <v>41.1</v>
      </c>
      <c r="E28" s="12">
        <f>'Додаток 2'!I13</f>
        <v>0</v>
      </c>
      <c r="F28" s="12">
        <f>'Додаток 2'!J13</f>
        <v>0</v>
      </c>
      <c r="G28" s="12">
        <f>'Додаток 2'!K13</f>
        <v>0</v>
      </c>
    </row>
    <row r="29" spans="1:9" ht="98.25" customHeight="1" x14ac:dyDescent="0.3">
      <c r="A29" s="111" t="s">
        <v>112</v>
      </c>
      <c r="B29" s="112" t="s">
        <v>16</v>
      </c>
      <c r="C29" s="12">
        <f>'Додаток 2'!G14+'Додаток 2'!G15</f>
        <v>0</v>
      </c>
      <c r="D29" s="51">
        <f>'Додаток 2'!H14+'Додаток 2'!H15</f>
        <v>276</v>
      </c>
      <c r="E29" s="12">
        <f>'Додаток 2'!I14+'Додаток 2'!I15</f>
        <v>0</v>
      </c>
      <c r="F29" s="12">
        <f>'Додаток 2'!J14+'Додаток 2'!J15</f>
        <v>0</v>
      </c>
      <c r="G29" s="12">
        <f>'Додаток 2'!K14+'Додаток 2'!K15</f>
        <v>0</v>
      </c>
    </row>
    <row r="30" spans="1:9" ht="34.5" customHeight="1" x14ac:dyDescent="0.25">
      <c r="A30" s="14" t="s">
        <v>102</v>
      </c>
      <c r="B30" s="79" t="s">
        <v>24</v>
      </c>
      <c r="C30" s="12">
        <v>0</v>
      </c>
      <c r="D30" s="12">
        <v>0</v>
      </c>
      <c r="E30" s="12">
        <v>1</v>
      </c>
      <c r="F30" s="12">
        <v>0</v>
      </c>
      <c r="G30" s="12">
        <v>0</v>
      </c>
    </row>
    <row r="31" spans="1:9" ht="34.5" customHeight="1" x14ac:dyDescent="0.25">
      <c r="A31" s="14" t="s">
        <v>97</v>
      </c>
      <c r="B31" s="79" t="s">
        <v>24</v>
      </c>
      <c r="C31" s="12">
        <v>0</v>
      </c>
      <c r="D31" s="12">
        <v>4</v>
      </c>
      <c r="E31" s="12">
        <v>0</v>
      </c>
      <c r="F31" s="12">
        <v>0</v>
      </c>
      <c r="G31" s="12">
        <v>0</v>
      </c>
    </row>
    <row r="32" spans="1:9" ht="34.5" customHeight="1" x14ac:dyDescent="0.25">
      <c r="A32" s="14" t="s">
        <v>114</v>
      </c>
      <c r="B32" s="98" t="s">
        <v>24</v>
      </c>
      <c r="C32" s="12">
        <v>0</v>
      </c>
      <c r="D32" s="12">
        <v>10</v>
      </c>
      <c r="E32" s="12">
        <v>0</v>
      </c>
      <c r="F32" s="12">
        <v>0</v>
      </c>
      <c r="G32" s="12">
        <v>0</v>
      </c>
    </row>
    <row r="33" spans="1:8" ht="20.25" customHeight="1" x14ac:dyDescent="0.25">
      <c r="A33" s="80" t="s">
        <v>27</v>
      </c>
      <c r="B33" s="79"/>
      <c r="C33" s="51"/>
      <c r="D33" s="51"/>
      <c r="E33" s="51"/>
      <c r="F33" s="51"/>
      <c r="G33" s="51"/>
    </row>
    <row r="34" spans="1:8" ht="20.25" customHeight="1" x14ac:dyDescent="0.25">
      <c r="A34" s="14" t="s">
        <v>101</v>
      </c>
      <c r="B34" s="79" t="s">
        <v>16</v>
      </c>
      <c r="C34" s="12">
        <v>0</v>
      </c>
      <c r="D34" s="12">
        <v>0</v>
      </c>
      <c r="E34" s="51">
        <f>E26/E30</f>
        <v>88</v>
      </c>
      <c r="F34" s="12">
        <v>0</v>
      </c>
      <c r="G34" s="12">
        <v>0</v>
      </c>
    </row>
    <row r="35" spans="1:8" ht="20.25" customHeight="1" x14ac:dyDescent="0.25">
      <c r="A35" s="14" t="s">
        <v>98</v>
      </c>
      <c r="B35" s="79" t="s">
        <v>16</v>
      </c>
      <c r="C35" s="12">
        <v>0</v>
      </c>
      <c r="D35" s="51">
        <f>D27/D31</f>
        <v>32.075000000000003</v>
      </c>
      <c r="E35" s="12">
        <v>0</v>
      </c>
      <c r="F35" s="12">
        <v>0</v>
      </c>
      <c r="G35" s="12">
        <v>0</v>
      </c>
    </row>
    <row r="36" spans="1:8" ht="20.25" customHeight="1" x14ac:dyDescent="0.25">
      <c r="A36" s="14" t="s">
        <v>115</v>
      </c>
      <c r="B36" s="98" t="s">
        <v>16</v>
      </c>
      <c r="C36" s="12">
        <v>0</v>
      </c>
      <c r="D36" s="51">
        <f>D28/D32</f>
        <v>4.1100000000000003</v>
      </c>
      <c r="E36" s="12">
        <v>0</v>
      </c>
      <c r="F36" s="12">
        <v>0</v>
      </c>
      <c r="G36" s="12">
        <v>0</v>
      </c>
    </row>
    <row r="37" spans="1:8" ht="20.25" customHeight="1" x14ac:dyDescent="0.25">
      <c r="A37" s="80" t="s">
        <v>34</v>
      </c>
      <c r="B37" s="79"/>
      <c r="C37" s="51"/>
      <c r="D37" s="51"/>
      <c r="E37" s="51"/>
      <c r="F37" s="51"/>
      <c r="G37" s="51"/>
    </row>
    <row r="38" spans="1:8" ht="65.25" customHeight="1" x14ac:dyDescent="0.25">
      <c r="A38" s="14" t="s">
        <v>104</v>
      </c>
      <c r="B38" s="8" t="s">
        <v>35</v>
      </c>
      <c r="C38" s="12">
        <f>C12*100/11699-100</f>
        <v>3.4276433883237871</v>
      </c>
      <c r="D38" s="12">
        <f>D12*100/C12-100</f>
        <v>3.3057851239669418</v>
      </c>
      <c r="E38" s="12">
        <f>E12*100/D12-100</f>
        <v>3.2000000000000028</v>
      </c>
      <c r="F38" s="12">
        <f>F12*100/E12-100</f>
        <v>3.1007751937984551</v>
      </c>
      <c r="G38" s="12">
        <f>G12*100/F12-100</f>
        <v>3.0075187969924855</v>
      </c>
    </row>
    <row r="39" spans="1:8" ht="31.5" customHeight="1" x14ac:dyDescent="0.25">
      <c r="A39" s="151" t="s">
        <v>55</v>
      </c>
      <c r="B39" s="151"/>
      <c r="C39" s="151"/>
      <c r="D39" s="151"/>
      <c r="E39" s="151"/>
      <c r="F39" s="151"/>
      <c r="G39" s="151"/>
    </row>
    <row r="40" spans="1:8" ht="18.75" x14ac:dyDescent="0.25">
      <c r="A40" s="18" t="s">
        <v>20</v>
      </c>
      <c r="B40" s="8"/>
      <c r="C40" s="8"/>
      <c r="D40" s="8"/>
      <c r="E40" s="12"/>
      <c r="F40" s="12"/>
      <c r="G40" s="12"/>
    </row>
    <row r="41" spans="1:8" ht="32.25" customHeight="1" x14ac:dyDescent="0.25">
      <c r="A41" s="14" t="s">
        <v>58</v>
      </c>
      <c r="B41" s="70" t="s">
        <v>24</v>
      </c>
      <c r="C41" s="70">
        <v>6</v>
      </c>
      <c r="D41" s="70">
        <v>6</v>
      </c>
      <c r="E41" s="70">
        <v>6</v>
      </c>
      <c r="F41" s="70">
        <v>7</v>
      </c>
      <c r="G41" s="70">
        <v>8</v>
      </c>
      <c r="H41" s="49"/>
    </row>
    <row r="42" spans="1:8" ht="18.75" x14ac:dyDescent="0.25">
      <c r="A42" s="14" t="s">
        <v>61</v>
      </c>
      <c r="B42" s="70" t="s">
        <v>24</v>
      </c>
      <c r="C42" s="70">
        <v>0</v>
      </c>
      <c r="D42" s="70">
        <v>0</v>
      </c>
      <c r="E42" s="70">
        <v>0</v>
      </c>
      <c r="F42" s="70">
        <v>1</v>
      </c>
      <c r="G42" s="70">
        <v>1</v>
      </c>
      <c r="H42" s="49"/>
    </row>
    <row r="43" spans="1:8" ht="31.5" customHeight="1" x14ac:dyDescent="0.25">
      <c r="A43" s="14" t="s">
        <v>59</v>
      </c>
      <c r="B43" s="70" t="s">
        <v>24</v>
      </c>
      <c r="C43" s="70">
        <v>4</v>
      </c>
      <c r="D43" s="70">
        <v>4</v>
      </c>
      <c r="E43" s="70">
        <v>4</v>
      </c>
      <c r="F43" s="70">
        <v>3</v>
      </c>
      <c r="G43" s="70">
        <v>2</v>
      </c>
      <c r="H43" s="49"/>
    </row>
    <row r="44" spans="1:8" ht="18.75" x14ac:dyDescent="0.25">
      <c r="A44" s="19" t="s">
        <v>27</v>
      </c>
      <c r="B44" s="70"/>
      <c r="C44" s="70"/>
      <c r="D44" s="70"/>
      <c r="E44" s="10"/>
      <c r="F44" s="15"/>
      <c r="G44" s="53"/>
    </row>
    <row r="45" spans="1:8" ht="35.25" customHeight="1" x14ac:dyDescent="0.3">
      <c r="A45" s="17" t="s">
        <v>60</v>
      </c>
      <c r="B45" s="8" t="s">
        <v>35</v>
      </c>
      <c r="C45" s="54">
        <v>0</v>
      </c>
      <c r="D45" s="54">
        <v>0</v>
      </c>
      <c r="E45" s="54">
        <v>0</v>
      </c>
      <c r="F45" s="68">
        <f t="shared" ref="F45:G45" si="2">F42*100/F43</f>
        <v>33.333333333333336</v>
      </c>
      <c r="G45" s="54">
        <f t="shared" si="2"/>
        <v>50</v>
      </c>
    </row>
    <row r="46" spans="1:8" ht="18.75" x14ac:dyDescent="0.3">
      <c r="A46" s="20" t="s">
        <v>34</v>
      </c>
      <c r="B46" s="70"/>
      <c r="C46" s="70"/>
      <c r="D46" s="70"/>
      <c r="E46" s="10"/>
      <c r="F46" s="15"/>
      <c r="G46" s="53"/>
    </row>
    <row r="47" spans="1:8" ht="37.5" customHeight="1" x14ac:dyDescent="0.25">
      <c r="A47" s="14" t="s">
        <v>62</v>
      </c>
      <c r="B47" s="8" t="s">
        <v>35</v>
      </c>
      <c r="C47" s="68">
        <v>0</v>
      </c>
      <c r="D47" s="54">
        <v>0</v>
      </c>
      <c r="E47" s="54">
        <v>0</v>
      </c>
      <c r="F47" s="68">
        <f>F42*100/F41</f>
        <v>14.285714285714286</v>
      </c>
      <c r="G47" s="86">
        <f>G42*100/G41</f>
        <v>12.5</v>
      </c>
    </row>
    <row r="48" spans="1:8" ht="24" customHeight="1" x14ac:dyDescent="0.25">
      <c r="A48" s="148" t="s">
        <v>56</v>
      </c>
      <c r="B48" s="149"/>
      <c r="C48" s="149"/>
      <c r="D48" s="149"/>
      <c r="E48" s="149"/>
      <c r="F48" s="149"/>
      <c r="G48" s="150"/>
    </row>
    <row r="49" spans="1:9" ht="18.75" x14ac:dyDescent="0.25">
      <c r="A49" s="18" t="s">
        <v>20</v>
      </c>
      <c r="B49" s="8"/>
      <c r="C49" s="8"/>
      <c r="D49" s="8"/>
      <c r="E49" s="12"/>
      <c r="F49" s="12"/>
      <c r="G49" s="12"/>
    </row>
    <row r="50" spans="1:9" ht="18.75" x14ac:dyDescent="0.25">
      <c r="A50" s="14" t="s">
        <v>18</v>
      </c>
      <c r="B50" s="70" t="s">
        <v>19</v>
      </c>
      <c r="C50" s="70">
        <v>41</v>
      </c>
      <c r="D50" s="70">
        <v>41</v>
      </c>
      <c r="E50" s="70">
        <v>42</v>
      </c>
      <c r="F50" s="70">
        <v>42</v>
      </c>
      <c r="G50" s="70">
        <v>42</v>
      </c>
    </row>
    <row r="51" spans="1:9" ht="18.75" x14ac:dyDescent="0.25">
      <c r="A51" s="14" t="s">
        <v>23</v>
      </c>
      <c r="B51" s="70" t="s">
        <v>24</v>
      </c>
      <c r="C51" s="46">
        <f>1018+3</f>
        <v>1021</v>
      </c>
      <c r="D51" s="46">
        <f>C51+2</f>
        <v>1023</v>
      </c>
      <c r="E51" s="9">
        <f>D51+2</f>
        <v>1025</v>
      </c>
      <c r="F51" s="9">
        <f>E51</f>
        <v>1025</v>
      </c>
      <c r="G51" s="9">
        <f>F51+2</f>
        <v>1027</v>
      </c>
    </row>
    <row r="52" spans="1:9" x14ac:dyDescent="0.25">
      <c r="A52" s="28"/>
      <c r="B52" s="28"/>
      <c r="C52" s="47"/>
      <c r="D52" s="47"/>
      <c r="E52" s="47"/>
      <c r="F52" s="47"/>
      <c r="G52" s="47"/>
      <c r="H52" s="30" t="s">
        <v>57</v>
      </c>
    </row>
    <row r="53" spans="1:9" ht="18.75" x14ac:dyDescent="0.25">
      <c r="A53" s="14" t="s">
        <v>63</v>
      </c>
      <c r="B53" s="70" t="s">
        <v>17</v>
      </c>
      <c r="C53" s="46">
        <v>16100</v>
      </c>
      <c r="D53" s="46">
        <v>16100</v>
      </c>
      <c r="E53" s="9">
        <v>16100</v>
      </c>
      <c r="F53" s="9">
        <v>16100</v>
      </c>
      <c r="G53" s="9">
        <v>16100</v>
      </c>
    </row>
    <row r="54" spans="1:9" ht="18.75" x14ac:dyDescent="0.25">
      <c r="A54" s="19" t="s">
        <v>27</v>
      </c>
      <c r="B54" s="70"/>
      <c r="C54" s="70"/>
      <c r="D54" s="70"/>
      <c r="E54" s="10"/>
      <c r="F54" s="15"/>
      <c r="G54" s="15"/>
    </row>
    <row r="55" spans="1:9" ht="18.75" x14ac:dyDescent="0.3">
      <c r="A55" s="16" t="s">
        <v>31</v>
      </c>
      <c r="B55" s="70" t="s">
        <v>32</v>
      </c>
      <c r="C55" s="10">
        <f>C51/C50</f>
        <v>24.902439024390244</v>
      </c>
      <c r="D55" s="10">
        <f>D51/D50</f>
        <v>24.951219512195124</v>
      </c>
      <c r="E55" s="10">
        <f>E51/E50</f>
        <v>24.404761904761905</v>
      </c>
      <c r="F55" s="10">
        <f>F51/F50</f>
        <v>24.404761904761905</v>
      </c>
      <c r="G55" s="10">
        <f>G51/G50</f>
        <v>24.452380952380953</v>
      </c>
    </row>
    <row r="56" spans="1:9" ht="18.75" x14ac:dyDescent="0.3">
      <c r="A56" s="16" t="s">
        <v>79</v>
      </c>
      <c r="B56" s="70" t="s">
        <v>76</v>
      </c>
      <c r="C56" s="10">
        <f>C53/C51</f>
        <v>15.768854064642507</v>
      </c>
      <c r="D56" s="10">
        <f>D53/D51</f>
        <v>15.738025415444771</v>
      </c>
      <c r="E56" s="10">
        <f>E53/E51</f>
        <v>15.707317073170731</v>
      </c>
      <c r="F56" s="10">
        <f>F53/F51</f>
        <v>15.707317073170731</v>
      </c>
      <c r="G56" s="10">
        <f>G53/G51</f>
        <v>15.676728334956183</v>
      </c>
      <c r="H56" s="38"/>
    </row>
    <row r="57" spans="1:9" ht="18.75" x14ac:dyDescent="0.25">
      <c r="A57" s="14" t="s">
        <v>33</v>
      </c>
      <c r="B57" s="70" t="s">
        <v>14</v>
      </c>
      <c r="C57" s="10">
        <f>C10/C51</f>
        <v>16.436924583741433</v>
      </c>
      <c r="D57" s="10">
        <f>D10/D51</f>
        <v>17.592375366568916</v>
      </c>
      <c r="E57" s="10">
        <f>E10/E51</f>
        <v>18.620195121951216</v>
      </c>
      <c r="F57" s="10">
        <f>F10/F51</f>
        <v>21.181951219512197</v>
      </c>
      <c r="G57" s="10">
        <f>G10/G51</f>
        <v>22.399707887049658</v>
      </c>
    </row>
    <row r="58" spans="1:9" ht="18.75" x14ac:dyDescent="0.3">
      <c r="A58" s="20" t="s">
        <v>34</v>
      </c>
      <c r="B58" s="70"/>
      <c r="C58" s="10"/>
      <c r="D58" s="70"/>
      <c r="E58" s="10"/>
      <c r="F58" s="15"/>
      <c r="G58" s="15"/>
    </row>
    <row r="59" spans="1:9" ht="65.25" customHeight="1" x14ac:dyDescent="0.25">
      <c r="A59" s="14" t="s">
        <v>90</v>
      </c>
      <c r="B59" s="8" t="s">
        <v>35</v>
      </c>
      <c r="C59" s="10">
        <f>C51*100/1018-100</f>
        <v>0.29469548133594969</v>
      </c>
      <c r="D59" s="10">
        <f>D51*100/C51-100</f>
        <v>0.19588638589617346</v>
      </c>
      <c r="E59" s="10">
        <f>E51*100/D51-100</f>
        <v>0.19550342130987985</v>
      </c>
      <c r="F59" s="10">
        <f>F51*100/E51-100</f>
        <v>0</v>
      </c>
      <c r="G59" s="10">
        <f>G51*100/F51-100</f>
        <v>0.19512195121950526</v>
      </c>
    </row>
    <row r="61" spans="1:9" ht="37.5" customHeight="1" x14ac:dyDescent="0.3">
      <c r="A61" s="146" t="s">
        <v>118</v>
      </c>
      <c r="B61" s="146"/>
      <c r="C61" s="69"/>
      <c r="D61" s="69"/>
      <c r="E61" s="29"/>
      <c r="F61" s="147" t="s">
        <v>94</v>
      </c>
      <c r="G61" s="147"/>
      <c r="H61" s="32"/>
      <c r="I61" s="32"/>
    </row>
  </sheetData>
  <mergeCells count="14">
    <mergeCell ref="H9:L9"/>
    <mergeCell ref="E1:G1"/>
    <mergeCell ref="E2:G3"/>
    <mergeCell ref="A61:B61"/>
    <mergeCell ref="F61:G61"/>
    <mergeCell ref="A48:G48"/>
    <mergeCell ref="A8:G8"/>
    <mergeCell ref="A4:G4"/>
    <mergeCell ref="A6:A7"/>
    <mergeCell ref="B6:B7"/>
    <mergeCell ref="F6:G6"/>
    <mergeCell ref="A39:G39"/>
    <mergeCell ref="C6:E6"/>
    <mergeCell ref="A24:G24"/>
  </mergeCells>
  <phoneticPr fontId="0" type="noConversion"/>
  <pageMargins left="0.31496062992125984" right="0.23622047244094488" top="0.74803149606299213" bottom="0.74803149606299213" header="0.31496062992125984" footer="0.31496062992125984"/>
  <pageSetup paperSize="9" scale="84" orientation="landscape" verticalDpi="300" r:id="rId1"/>
  <rowBreaks count="2" manualBreakCount="2">
    <brk id="35" max="6" man="1"/>
    <brk id="57" max="4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Додаток 1</vt:lpstr>
      <vt:lpstr>Додаток 2</vt:lpstr>
      <vt:lpstr>Додаток 3</vt:lpstr>
      <vt:lpstr>'Додаток 2'!Заголовки_для_печати</vt:lpstr>
      <vt:lpstr>'Додаток 3'!Заголовки_для_печати</vt:lpstr>
      <vt:lpstr>'Додаток 1'!Область_печати</vt:lpstr>
      <vt:lpstr>'Додаток 2'!Область_печати</vt:lpstr>
      <vt:lpstr>'Додаток 3'!Область_печати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Boldyreva</cp:lastModifiedBy>
  <cp:lastPrinted>2025-06-17T13:22:13Z</cp:lastPrinted>
  <dcterms:created xsi:type="dcterms:W3CDTF">2015-08-18T09:05:11Z</dcterms:created>
  <dcterms:modified xsi:type="dcterms:W3CDTF">2025-06-18T09:42:22Z</dcterms:modified>
</cp:coreProperties>
</file>